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M:\☆Health Screening☆\予約手配\申し込みフォーム\"/>
    </mc:Choice>
  </mc:AlternateContent>
  <xr:revisionPtr revIDLastSave="0" documentId="13_ncr:1_{99F06116-A89C-4C15-966E-46C35AA41C9B}" xr6:coauthVersionLast="47" xr6:coauthVersionMax="47" xr10:uidLastSave="{00000000-0000-0000-0000-000000000000}"/>
  <bookViews>
    <workbookView xWindow="-120" yWindow="-120" windowWidth="29040" windowHeight="15840" xr2:uid="{878D92FC-315A-4F19-80E1-BC96932A20FE}"/>
  </bookViews>
  <sheets>
    <sheet name="健康診断申込書" sheetId="3" r:id="rId1"/>
  </sheets>
  <definedNames>
    <definedName name="_xlnm.Print_Area" localSheetId="0">健康診断申込書!$B$1:$N$87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3" l="1"/>
  <c r="W30" i="3"/>
  <c r="V30" i="3"/>
  <c r="U30" i="3"/>
  <c r="X24" i="3"/>
  <c r="C85" i="3" s="1"/>
  <c r="W24" i="3"/>
  <c r="V24" i="3"/>
  <c r="C47" i="3" s="1"/>
  <c r="U24" i="3"/>
  <c r="E83" i="3"/>
  <c r="E64" i="3"/>
  <c r="E45" i="3"/>
  <c r="E26" i="3"/>
  <c r="X38" i="3"/>
  <c r="X37" i="3"/>
  <c r="X36" i="3"/>
  <c r="X35" i="3"/>
  <c r="X34" i="3"/>
  <c r="X33" i="3"/>
  <c r="X32" i="3"/>
  <c r="X31" i="3"/>
  <c r="X29" i="3"/>
  <c r="X28" i="3"/>
  <c r="X27" i="3"/>
  <c r="X26" i="3"/>
  <c r="X25" i="3"/>
  <c r="X23" i="3"/>
  <c r="X22" i="3"/>
  <c r="X21" i="3"/>
  <c r="X20" i="3"/>
  <c r="X19" i="3"/>
  <c r="X18" i="3"/>
  <c r="X17" i="3"/>
  <c r="X16" i="3"/>
  <c r="X15" i="3"/>
  <c r="X14" i="3"/>
  <c r="X13" i="3"/>
  <c r="X12" i="3"/>
  <c r="X11" i="3"/>
  <c r="X10" i="3"/>
  <c r="X9" i="3"/>
  <c r="X8" i="3"/>
  <c r="X7" i="3"/>
  <c r="X6" i="3"/>
  <c r="X5" i="3"/>
  <c r="X4" i="3"/>
  <c r="W38" i="3"/>
  <c r="W37" i="3"/>
  <c r="W36" i="3"/>
  <c r="W35" i="3"/>
  <c r="W34" i="3"/>
  <c r="W33" i="3"/>
  <c r="W32" i="3"/>
  <c r="W31" i="3"/>
  <c r="W29" i="3"/>
  <c r="W28" i="3"/>
  <c r="W27" i="3"/>
  <c r="W26" i="3"/>
  <c r="W25" i="3"/>
  <c r="W23" i="3"/>
  <c r="W22" i="3"/>
  <c r="W21" i="3"/>
  <c r="W20" i="3"/>
  <c r="W19" i="3"/>
  <c r="W18" i="3"/>
  <c r="W17" i="3"/>
  <c r="W16" i="3"/>
  <c r="W15" i="3"/>
  <c r="W14" i="3"/>
  <c r="W13" i="3"/>
  <c r="W12" i="3"/>
  <c r="W11" i="3"/>
  <c r="W10" i="3"/>
  <c r="W9" i="3"/>
  <c r="W8" i="3"/>
  <c r="W7" i="3"/>
  <c r="W6" i="3"/>
  <c r="W5" i="3"/>
  <c r="W4" i="3"/>
  <c r="V38" i="3"/>
  <c r="V37" i="3"/>
  <c r="V36" i="3"/>
  <c r="V35" i="3"/>
  <c r="V34" i="3"/>
  <c r="V33" i="3"/>
  <c r="V32" i="3"/>
  <c r="V31" i="3"/>
  <c r="V29" i="3"/>
  <c r="V28" i="3"/>
  <c r="V27" i="3"/>
  <c r="V26" i="3"/>
  <c r="V25" i="3"/>
  <c r="V23" i="3"/>
  <c r="V22" i="3"/>
  <c r="V21" i="3"/>
  <c r="V20" i="3"/>
  <c r="V19" i="3"/>
  <c r="V18" i="3"/>
  <c r="V17" i="3"/>
  <c r="V16" i="3"/>
  <c r="V15" i="3"/>
  <c r="V14" i="3"/>
  <c r="V13" i="3"/>
  <c r="V12" i="3"/>
  <c r="V11" i="3"/>
  <c r="V10" i="3"/>
  <c r="V9" i="3"/>
  <c r="V8" i="3"/>
  <c r="V7" i="3"/>
  <c r="V6" i="3"/>
  <c r="V5" i="3"/>
  <c r="V4" i="3"/>
  <c r="U15" i="3"/>
  <c r="U14" i="3"/>
  <c r="U13" i="3"/>
  <c r="U12" i="3"/>
  <c r="U11" i="3"/>
  <c r="C82" i="3"/>
  <c r="C63" i="3"/>
  <c r="C44" i="3"/>
  <c r="U38" i="3"/>
  <c r="U37" i="3"/>
  <c r="U36" i="3"/>
  <c r="U35" i="3"/>
  <c r="U34" i="3"/>
  <c r="U33" i="3"/>
  <c r="U32" i="3"/>
  <c r="U31" i="3"/>
  <c r="U29" i="3"/>
  <c r="U28" i="3"/>
  <c r="U27" i="3"/>
  <c r="U26" i="3"/>
  <c r="U25" i="3"/>
  <c r="U23" i="3"/>
  <c r="U22" i="3"/>
  <c r="U21" i="3"/>
  <c r="U20" i="3"/>
  <c r="U19" i="3"/>
  <c r="U18" i="3"/>
  <c r="C66" i="3" l="1"/>
  <c r="U16" i="3"/>
  <c r="U17" i="3"/>
  <c r="U10" i="3"/>
  <c r="U9" i="3"/>
  <c r="U8" i="3"/>
  <c r="U7" i="3"/>
  <c r="U6" i="3"/>
  <c r="U5" i="3"/>
  <c r="U4" i="3"/>
  <c r="C25" i="3"/>
  <c r="C28" i="3" l="1"/>
</calcChain>
</file>

<file path=xl/sharedStrings.xml><?xml version="1.0" encoding="utf-8"?>
<sst xmlns="http://schemas.openxmlformats.org/spreadsheetml/2006/main" count="376" uniqueCount="121">
  <si>
    <t>健康診断申込書　</t>
    <phoneticPr fontId="3"/>
  </si>
  <si>
    <t>支払い方法</t>
    <rPh sb="0" eb="2">
      <t>シハラ</t>
    </rPh>
    <rPh sb="3" eb="5">
      <t>ホウホウ</t>
    </rPh>
    <phoneticPr fontId="3"/>
  </si>
  <si>
    <t>請求先会社名</t>
    <rPh sb="0" eb="3">
      <t>セイキュウサキ</t>
    </rPh>
    <rPh sb="5" eb="6">
      <t>メイ</t>
    </rPh>
    <phoneticPr fontId="3"/>
  </si>
  <si>
    <t>当日支払い</t>
    <rPh sb="0" eb="2">
      <t>トウジツ</t>
    </rPh>
    <rPh sb="2" eb="4">
      <t>シハラ</t>
    </rPh>
    <phoneticPr fontId="3"/>
  </si>
  <si>
    <t>請求先会社住所</t>
    <phoneticPr fontId="3"/>
  </si>
  <si>
    <t>Post Code</t>
    <phoneticPr fontId="3"/>
  </si>
  <si>
    <t>会社請求</t>
    <rPh sb="0" eb="2">
      <t>カイシャ</t>
    </rPh>
    <rPh sb="2" eb="4">
      <t>セイキュウ</t>
    </rPh>
    <phoneticPr fontId="3"/>
  </si>
  <si>
    <t>保険請求</t>
    <rPh sb="0" eb="2">
      <t>ホケン</t>
    </rPh>
    <rPh sb="2" eb="4">
      <t>セイキュウ</t>
    </rPh>
    <phoneticPr fontId="3"/>
  </si>
  <si>
    <t>保険名</t>
    <rPh sb="0" eb="3">
      <t>ホケンメイ</t>
    </rPh>
    <phoneticPr fontId="3"/>
  </si>
  <si>
    <t>受診歴</t>
    <rPh sb="0" eb="3">
      <t>ジュシンレキ</t>
    </rPh>
    <phoneticPr fontId="3"/>
  </si>
  <si>
    <t>代表者と</t>
    <rPh sb="0" eb="3">
      <t>ダイヒョウシャ</t>
    </rPh>
    <phoneticPr fontId="3"/>
  </si>
  <si>
    <t>時間帯</t>
    <rPh sb="0" eb="3">
      <t>ジカンタイ</t>
    </rPh>
    <phoneticPr fontId="3"/>
  </si>
  <si>
    <t>代表受診者</t>
    <rPh sb="0" eb="2">
      <t>ダイヒョウ</t>
    </rPh>
    <phoneticPr fontId="3"/>
  </si>
  <si>
    <t>初診</t>
    <rPh sb="0" eb="2">
      <t>ショシン</t>
    </rPh>
    <phoneticPr fontId="3"/>
  </si>
  <si>
    <t>配偶者</t>
    <rPh sb="0" eb="3">
      <t>ハイグウシャ</t>
    </rPh>
    <phoneticPr fontId="3"/>
  </si>
  <si>
    <t>午前であればいつでも</t>
    <rPh sb="0" eb="2">
      <t>ゴゼン</t>
    </rPh>
    <phoneticPr fontId="3"/>
  </si>
  <si>
    <t>再診</t>
    <rPh sb="0" eb="2">
      <t>サイシン</t>
    </rPh>
    <phoneticPr fontId="3"/>
  </si>
  <si>
    <t>子</t>
    <rPh sb="0" eb="1">
      <t>コ</t>
    </rPh>
    <phoneticPr fontId="3"/>
  </si>
  <si>
    <t>9：00-10：00</t>
    <phoneticPr fontId="3"/>
  </si>
  <si>
    <t>兄弟</t>
    <rPh sb="0" eb="2">
      <t>キョウダイ</t>
    </rPh>
    <phoneticPr fontId="3"/>
  </si>
  <si>
    <t>10：00-11：00</t>
    <phoneticPr fontId="3"/>
  </si>
  <si>
    <t>親族</t>
    <rPh sb="0" eb="2">
      <t>シンゾク</t>
    </rPh>
    <phoneticPr fontId="3"/>
  </si>
  <si>
    <t>11：00-12：00</t>
    <phoneticPr fontId="3"/>
  </si>
  <si>
    <t>その他</t>
    <rPh sb="2" eb="3">
      <t>タ</t>
    </rPh>
    <phoneticPr fontId="3"/>
  </si>
  <si>
    <t>13：30-14：00</t>
    <phoneticPr fontId="3"/>
  </si>
  <si>
    <t>受診コース</t>
    <rPh sb="0" eb="2">
      <t>ジュシン</t>
    </rPh>
    <phoneticPr fontId="3"/>
  </si>
  <si>
    <t>歯科検診</t>
    <rPh sb="0" eb="4">
      <t>シカケンシン</t>
    </rPh>
    <phoneticPr fontId="3"/>
  </si>
  <si>
    <t>キット送付先</t>
    <rPh sb="3" eb="6">
      <t>ソウフサキ</t>
    </rPh>
    <phoneticPr fontId="3"/>
  </si>
  <si>
    <t>コンパクトコース</t>
    <phoneticPr fontId="3"/>
  </si>
  <si>
    <t>Ａコース</t>
    <phoneticPr fontId="3"/>
  </si>
  <si>
    <t>自宅</t>
    <rPh sb="0" eb="2">
      <t>ジタク</t>
    </rPh>
    <phoneticPr fontId="3"/>
  </si>
  <si>
    <t>オプション検査</t>
    <rPh sb="5" eb="7">
      <t>ケンサ</t>
    </rPh>
    <phoneticPr fontId="3"/>
  </si>
  <si>
    <t>スタンダードコース</t>
    <phoneticPr fontId="3"/>
  </si>
  <si>
    <t>Bコース</t>
    <phoneticPr fontId="3"/>
  </si>
  <si>
    <t>会社</t>
    <rPh sb="0" eb="2">
      <t>カイシャ</t>
    </rPh>
    <phoneticPr fontId="3"/>
  </si>
  <si>
    <t>診察券番号</t>
    <phoneticPr fontId="3"/>
  </si>
  <si>
    <t>エグゼクティブコース</t>
    <phoneticPr fontId="3"/>
  </si>
  <si>
    <t>Cコース</t>
    <phoneticPr fontId="3"/>
  </si>
  <si>
    <t>その他（コメント欄に詳細記入）</t>
    <rPh sb="2" eb="3">
      <t>タ</t>
    </rPh>
    <rPh sb="8" eb="9">
      <t>ラン</t>
    </rPh>
    <rPh sb="10" eb="12">
      <t>ショウサイ</t>
    </rPh>
    <rPh sb="12" eb="14">
      <t>キニュウ</t>
    </rPh>
    <phoneticPr fontId="3"/>
  </si>
  <si>
    <t>プレミアムコース</t>
    <phoneticPr fontId="3"/>
  </si>
  <si>
    <t>歯石除去</t>
    <rPh sb="0" eb="4">
      <t>シセキジョキョ</t>
    </rPh>
    <phoneticPr fontId="3"/>
  </si>
  <si>
    <t>企業コース</t>
    <rPh sb="0" eb="2">
      <t>キギョウ</t>
    </rPh>
    <phoneticPr fontId="3"/>
  </si>
  <si>
    <t>チャイルドAコース</t>
    <phoneticPr fontId="3"/>
  </si>
  <si>
    <t>チャイルドBコース</t>
    <phoneticPr fontId="3"/>
  </si>
  <si>
    <r>
      <rPr>
        <sz val="11"/>
        <color rgb="FFFF0000"/>
        <rFont val="ＭＳ Ｐゴシック"/>
        <family val="3"/>
        <charset val="128"/>
      </rPr>
      <t>※</t>
    </r>
    <r>
      <rPr>
        <sz val="11"/>
        <color theme="1"/>
        <rFont val="游ゴシック"/>
        <family val="2"/>
        <scheme val="minor"/>
      </rPr>
      <t>支払い方法</t>
    </r>
    <phoneticPr fontId="3"/>
  </si>
  <si>
    <r>
      <rPr>
        <sz val="11"/>
        <color rgb="FFFF0000"/>
        <rFont val="ＭＳ Ｐゴシック"/>
        <family val="3"/>
        <charset val="128"/>
      </rPr>
      <t>※</t>
    </r>
    <r>
      <rPr>
        <sz val="11"/>
        <color theme="1"/>
        <rFont val="游ゴシック"/>
        <family val="2"/>
        <scheme val="minor"/>
      </rPr>
      <t>Post Code</t>
    </r>
    <phoneticPr fontId="3"/>
  </si>
  <si>
    <r>
      <rPr>
        <sz val="11"/>
        <color rgb="FFFF0000"/>
        <rFont val="ＭＳ Ｐゴシック"/>
        <family val="3"/>
        <charset val="128"/>
      </rPr>
      <t>※</t>
    </r>
    <r>
      <rPr>
        <sz val="11"/>
        <color theme="1"/>
        <rFont val="游ゴシック"/>
        <family val="2"/>
        <scheme val="minor"/>
      </rPr>
      <t>受診コース</t>
    </r>
    <phoneticPr fontId="3"/>
  </si>
  <si>
    <r>
      <rPr>
        <sz val="11"/>
        <color rgb="FFFF0000"/>
        <rFont val="ＭＳ Ｐゴシック"/>
        <family val="3"/>
        <charset val="128"/>
      </rPr>
      <t>※</t>
    </r>
    <r>
      <rPr>
        <sz val="11"/>
        <color theme="1"/>
        <rFont val="游ゴシック"/>
        <family val="2"/>
        <scheme val="minor"/>
      </rPr>
      <t>受診歴</t>
    </r>
    <rPh sb="1" eb="3">
      <t>ジュシン</t>
    </rPh>
    <rPh sb="3" eb="4">
      <t>レキ</t>
    </rPh>
    <phoneticPr fontId="3"/>
  </si>
  <si>
    <r>
      <rPr>
        <sz val="11"/>
        <color rgb="FFFF0000"/>
        <rFont val="ＭＳ Ｐゴシック"/>
        <family val="3"/>
        <charset val="128"/>
      </rPr>
      <t>※</t>
    </r>
    <r>
      <rPr>
        <sz val="11"/>
        <color theme="1"/>
        <rFont val="游ゴシック"/>
        <family val="2"/>
        <scheme val="minor"/>
      </rPr>
      <t>年齢</t>
    </r>
    <rPh sb="1" eb="3">
      <t>ネンレイ</t>
    </rPh>
    <phoneticPr fontId="3"/>
  </si>
  <si>
    <r>
      <rPr>
        <sz val="11"/>
        <color rgb="FFFF0000"/>
        <rFont val="ＭＳ Ｐゴシック"/>
        <family val="3"/>
        <charset val="128"/>
      </rPr>
      <t>※</t>
    </r>
    <r>
      <rPr>
        <sz val="11"/>
        <color theme="1"/>
        <rFont val="游ゴシック"/>
        <family val="2"/>
        <scheme val="minor"/>
      </rPr>
      <t>性別</t>
    </r>
    <rPh sb="1" eb="3">
      <t>セイベツ</t>
    </rPh>
    <phoneticPr fontId="3"/>
  </si>
  <si>
    <r>
      <rPr>
        <sz val="11"/>
        <color rgb="FFFF0000"/>
        <rFont val="ＭＳ Ｐゴシック"/>
        <family val="3"/>
        <charset val="128"/>
      </rPr>
      <t>※</t>
    </r>
    <r>
      <rPr>
        <sz val="11"/>
        <color theme="1"/>
        <rFont val="游ゴシック"/>
        <family val="2"/>
        <scheme val="minor"/>
      </rPr>
      <t>携帯電話番号</t>
    </r>
    <rPh sb="1" eb="3">
      <t>ケイタイ</t>
    </rPh>
    <rPh sb="3" eb="5">
      <t>デンワ</t>
    </rPh>
    <rPh sb="5" eb="7">
      <t>バンゴウ</t>
    </rPh>
    <phoneticPr fontId="3"/>
  </si>
  <si>
    <t>Aコース</t>
  </si>
  <si>
    <t>歯石除去</t>
    <rPh sb="0" eb="2">
      <t>シセキ</t>
    </rPh>
    <rPh sb="2" eb="4">
      <t>ジョキョ</t>
    </rPh>
    <phoneticPr fontId="2"/>
  </si>
  <si>
    <t>Cコース</t>
  </si>
  <si>
    <t>Bコース</t>
  </si>
  <si>
    <t>HPV DNA検査</t>
  </si>
  <si>
    <t>眼底・眼圧検査</t>
  </si>
  <si>
    <t>便潜血検査</t>
  </si>
  <si>
    <t>血清ピロリ菌抗体</t>
  </si>
  <si>
    <t>便中ピロリ菌抗原</t>
  </si>
  <si>
    <t>バリウム検査</t>
  </si>
  <si>
    <t>腹部超音波検査</t>
  </si>
  <si>
    <t>心電図</t>
  </si>
  <si>
    <t>B型肝炎抗原</t>
  </si>
  <si>
    <t>B型肝炎抗体</t>
  </si>
  <si>
    <t>C型肝炎抗体</t>
  </si>
  <si>
    <t xml:space="preserve">	ABO・Rh式血液型検査</t>
  </si>
  <si>
    <t>PSA</t>
  </si>
  <si>
    <t>AFP</t>
  </si>
  <si>
    <t>CEA</t>
  </si>
  <si>
    <t>CA19-9</t>
  </si>
  <si>
    <t>CA125</t>
  </si>
  <si>
    <t>レディース検診</t>
    <rPh sb="5" eb="7">
      <t>ケンシン</t>
    </rPh>
    <phoneticPr fontId="2"/>
  </si>
  <si>
    <t>婦人科検診2(経膣超音波)</t>
    <rPh sb="0" eb="5">
      <t>フジンカケンシン</t>
    </rPh>
    <rPh sb="7" eb="9">
      <t>ケイチツ</t>
    </rPh>
    <rPh sb="9" eb="12">
      <t>チョウオンパ</t>
    </rPh>
    <phoneticPr fontId="2"/>
  </si>
  <si>
    <t>乳がん検診1(乳房超音波)</t>
    <rPh sb="0" eb="1">
      <t>ニュウ</t>
    </rPh>
    <rPh sb="3" eb="5">
      <t>ケンシン</t>
    </rPh>
    <rPh sb="7" eb="9">
      <t>ニュウボウ</t>
    </rPh>
    <rPh sb="9" eb="12">
      <t>チョウオンパ</t>
    </rPh>
    <phoneticPr fontId="2"/>
  </si>
  <si>
    <t>婦人科検診1(子宮頚部細胞診)</t>
    <rPh sb="0" eb="5">
      <t>フジンカケンシン</t>
    </rPh>
    <rPh sb="7" eb="9">
      <t>シキュウ</t>
    </rPh>
    <rPh sb="9" eb="10">
      <t>ケイ</t>
    </rPh>
    <rPh sb="10" eb="11">
      <t>ブ</t>
    </rPh>
    <rPh sb="11" eb="14">
      <t>サイボウシン</t>
    </rPh>
    <phoneticPr fontId="2"/>
  </si>
  <si>
    <t>■</t>
    <phoneticPr fontId="2"/>
  </si>
  <si>
    <t>オプション選択</t>
    <rPh sb="5" eb="7">
      <t>センタク</t>
    </rPh>
    <phoneticPr fontId="2"/>
  </si>
  <si>
    <t>□</t>
  </si>
  <si>
    <t>□</t>
    <phoneticPr fontId="2"/>
  </si>
  <si>
    <t>甲状腺超音波検査</t>
    <phoneticPr fontId="2"/>
  </si>
  <si>
    <t>胃カメラ</t>
    <rPh sb="0" eb="1">
      <t>イ</t>
    </rPh>
    <phoneticPr fontId="2"/>
  </si>
  <si>
    <r>
      <t>※</t>
    </r>
    <r>
      <rPr>
        <sz val="11"/>
        <rFont val="ＭＳ Ｐゴシック"/>
        <family val="2"/>
      </rPr>
      <t>キット送付先住所</t>
    </r>
    <rPh sb="7" eb="9">
      <t>ジュウショ</t>
    </rPh>
    <phoneticPr fontId="3"/>
  </si>
  <si>
    <r>
      <rPr>
        <sz val="11"/>
        <color rgb="FFFF0000"/>
        <rFont val="ＭＳ Ｐゴシック"/>
        <family val="3"/>
        <charset val="128"/>
      </rPr>
      <t>※</t>
    </r>
    <r>
      <rPr>
        <sz val="11"/>
        <color theme="1"/>
        <rFont val="游ゴシック"/>
        <family val="2"/>
        <scheme val="minor"/>
      </rPr>
      <t>NAME</t>
    </r>
    <phoneticPr fontId="3"/>
  </si>
  <si>
    <r>
      <rPr>
        <sz val="11"/>
        <color rgb="FFFF0000"/>
        <rFont val="ＭＳ Ｐゴシック"/>
        <family val="2"/>
      </rPr>
      <t>※</t>
    </r>
    <r>
      <rPr>
        <sz val="11"/>
        <color theme="1"/>
        <rFont val="ＭＳ Ｐゴシック"/>
        <family val="3"/>
        <charset val="128"/>
      </rPr>
      <t>氏名</t>
    </r>
    <rPh sb="1" eb="3">
      <t>シメイ</t>
    </rPh>
    <phoneticPr fontId="2"/>
  </si>
  <si>
    <t>AM</t>
    <phoneticPr fontId="3"/>
  </si>
  <si>
    <t>PM</t>
    <phoneticPr fontId="3"/>
  </si>
  <si>
    <t>どちらでも</t>
    <phoneticPr fontId="2"/>
  </si>
  <si>
    <t>担当者氏名</t>
    <rPh sb="0" eb="3">
      <t>タントウシャ</t>
    </rPh>
    <rPh sb="3" eb="5">
      <t>シメイ</t>
    </rPh>
    <phoneticPr fontId="3"/>
  </si>
  <si>
    <t>担当者連絡先</t>
    <rPh sb="3" eb="5">
      <t>レンラク</t>
    </rPh>
    <rPh sb="5" eb="6">
      <t>サキ</t>
    </rPh>
    <phoneticPr fontId="3"/>
  </si>
  <si>
    <r>
      <rPr>
        <sz val="11"/>
        <color rgb="FFFF0000"/>
        <rFont val="ＭＳ Ｐゴシック"/>
        <family val="3"/>
        <charset val="128"/>
      </rPr>
      <t>※</t>
    </r>
    <r>
      <rPr>
        <sz val="11"/>
        <color theme="1"/>
        <rFont val="游ゴシック"/>
        <family val="2"/>
        <scheme val="minor"/>
      </rPr>
      <t>E-mail</t>
    </r>
    <phoneticPr fontId="3"/>
  </si>
  <si>
    <t>その他</t>
    <rPh sb="2" eb="3">
      <t>タ</t>
    </rPh>
    <phoneticPr fontId="2"/>
  </si>
  <si>
    <t>担当者E-mail</t>
    <phoneticPr fontId="2"/>
  </si>
  <si>
    <r>
      <rPr>
        <sz val="11"/>
        <color rgb="FFFF0000"/>
        <rFont val="ＭＳ Ｐゴシック"/>
        <family val="3"/>
        <charset val="128"/>
      </rPr>
      <t>※</t>
    </r>
    <r>
      <rPr>
        <sz val="11"/>
        <color theme="1"/>
        <rFont val="ＭＳ Ｐゴシック"/>
        <family val="3"/>
        <charset val="128"/>
      </rPr>
      <t>生年月日</t>
    </r>
    <rPh sb="1" eb="3">
      <t>セイネン</t>
    </rPh>
    <rPh sb="3" eb="5">
      <t>ガッピ</t>
    </rPh>
    <phoneticPr fontId="3"/>
  </si>
  <si>
    <t>性別</t>
    <rPh sb="0" eb="2">
      <t>セイベツ</t>
    </rPh>
    <phoneticPr fontId="2"/>
  </si>
  <si>
    <t>Male</t>
    <phoneticPr fontId="2"/>
  </si>
  <si>
    <t>Female</t>
    <phoneticPr fontId="2"/>
  </si>
  <si>
    <t>Prefer not to say</t>
    <phoneticPr fontId="2"/>
  </si>
  <si>
    <t>第2希望 受診日-時間帯</t>
    <rPh sb="0" eb="1">
      <t>ダイ</t>
    </rPh>
    <rPh sb="2" eb="4">
      <t>キボウ</t>
    </rPh>
    <rPh sb="5" eb="7">
      <t>ジュシン</t>
    </rPh>
    <rPh sb="7" eb="8">
      <t>ビ</t>
    </rPh>
    <rPh sb="9" eb="12">
      <t>ジカンタイ</t>
    </rPh>
    <phoneticPr fontId="2"/>
  </si>
  <si>
    <t>第1希望 受診日-時間帯</t>
    <rPh sb="0" eb="1">
      <t>ダイ</t>
    </rPh>
    <rPh sb="2" eb="4">
      <t>キボウ</t>
    </rPh>
    <rPh sb="5" eb="7">
      <t>ジュシン</t>
    </rPh>
    <rPh sb="7" eb="8">
      <t>ビ</t>
    </rPh>
    <rPh sb="9" eb="12">
      <t>ジカンタイ</t>
    </rPh>
    <phoneticPr fontId="2"/>
  </si>
  <si>
    <t>第3希望 受診日-時間帯</t>
    <rPh sb="0" eb="1">
      <t>ダイ</t>
    </rPh>
    <rPh sb="2" eb="4">
      <t>キボウ</t>
    </rPh>
    <rPh sb="5" eb="7">
      <t>ジュシン</t>
    </rPh>
    <rPh sb="7" eb="8">
      <t>ビ</t>
    </rPh>
    <rPh sb="9" eb="12">
      <t>ジカンタイ</t>
    </rPh>
    <phoneticPr fontId="2"/>
  </si>
  <si>
    <t>当院事務使用欄</t>
    <rPh sb="0" eb="2">
      <t>トウイン</t>
    </rPh>
    <rPh sb="2" eb="4">
      <t>ジム</t>
    </rPh>
    <rPh sb="4" eb="6">
      <t>シヨウ</t>
    </rPh>
    <rPh sb="6" eb="7">
      <t>ラン</t>
    </rPh>
    <phoneticPr fontId="2"/>
  </si>
  <si>
    <t>□</t>
    <phoneticPr fontId="2"/>
  </si>
  <si>
    <t>受診者2</t>
    <rPh sb="0" eb="3">
      <t>ジュシンシャ</t>
    </rPh>
    <phoneticPr fontId="3"/>
  </si>
  <si>
    <t>ここからコース&amp;オプション1</t>
    <phoneticPr fontId="2"/>
  </si>
  <si>
    <t>ここからコース&amp;オプション2</t>
  </si>
  <si>
    <t>ここからコース&amp;オプション3</t>
  </si>
  <si>
    <t>ここからコース&amp;オプション4</t>
  </si>
  <si>
    <t>代表受診者と別の場所へお送り希望の場合はご入力ください</t>
    <phoneticPr fontId="2"/>
  </si>
  <si>
    <t>受診者3</t>
    <rPh sb="0" eb="3">
      <t>ジュシンシャ</t>
    </rPh>
    <phoneticPr fontId="3"/>
  </si>
  <si>
    <t>受診者4</t>
    <rPh sb="0" eb="3">
      <t>ジュシンシャ</t>
    </rPh>
    <phoneticPr fontId="3"/>
  </si>
  <si>
    <t>-</t>
    <phoneticPr fontId="2"/>
  </si>
  <si>
    <t>CA19-9</t>
    <phoneticPr fontId="2"/>
  </si>
  <si>
    <t>CA125</t>
    <phoneticPr fontId="2"/>
  </si>
  <si>
    <t>※のセルは必ずご記入くださいませ。未記入欄は色付けされるよう設定しております。</t>
    <rPh sb="5" eb="6">
      <t>カナラ</t>
    </rPh>
    <rPh sb="8" eb="10">
      <t>キニュウ</t>
    </rPh>
    <rPh sb="17" eb="20">
      <t>ミキニュウ</t>
    </rPh>
    <rPh sb="20" eb="21">
      <t>ラン</t>
    </rPh>
    <rPh sb="22" eb="23">
      <t>イロ</t>
    </rPh>
    <rPh sb="23" eb="24">
      <t>ヅ</t>
    </rPh>
    <rPh sb="30" eb="32">
      <t>セッテイ</t>
    </rPh>
    <phoneticPr fontId="3"/>
  </si>
  <si>
    <r>
      <t>※</t>
    </r>
    <r>
      <rPr>
        <sz val="11"/>
        <rFont val="ＭＳ Ｐゴシック"/>
        <family val="2"/>
      </rPr>
      <t>Nationality</t>
    </r>
    <phoneticPr fontId="3"/>
  </si>
  <si>
    <t>Comments / Special requirements</t>
    <phoneticPr fontId="3"/>
  </si>
  <si>
    <r>
      <rPr>
        <sz val="11"/>
        <color rgb="FFFF0000"/>
        <rFont val="ＭＳ Ｐゴシック"/>
        <family val="2"/>
      </rPr>
      <t>※</t>
    </r>
    <r>
      <rPr>
        <sz val="11"/>
        <color theme="1"/>
        <rFont val="ＭＳ Ｐゴシック"/>
        <family val="3"/>
        <charset val="128"/>
      </rPr>
      <t>氏名</t>
    </r>
    <r>
      <rPr>
        <sz val="11"/>
        <color theme="1"/>
        <rFont val="ＭＳ Ｐゴシック"/>
        <family val="2"/>
      </rPr>
      <t xml:space="preserve"> (和名)</t>
    </r>
    <rPh sb="1" eb="3">
      <t>シメイ</t>
    </rPh>
    <rPh sb="5" eb="7">
      <t>ワメイ</t>
    </rPh>
    <phoneticPr fontId="2"/>
  </si>
  <si>
    <r>
      <rPr>
        <sz val="11"/>
        <color rgb="FFFF0000"/>
        <rFont val="ＭＳ Ｐゴシック"/>
        <family val="3"/>
        <charset val="128"/>
      </rPr>
      <t>※</t>
    </r>
    <r>
      <rPr>
        <sz val="11"/>
        <color theme="1"/>
        <rFont val="游ゴシック"/>
        <family val="2"/>
        <scheme val="minor"/>
      </rPr>
      <t>NAME (アルファベット表記)</t>
    </r>
    <rPh sb="14" eb="16">
      <t>ヒョウキ</t>
    </rPh>
    <phoneticPr fontId="3"/>
  </si>
  <si>
    <t>乳がん検診2(デジタルマンモグラフィ)</t>
    <rPh sb="0" eb="19">
      <t>”</t>
    </rPh>
    <phoneticPr fontId="2"/>
  </si>
  <si>
    <t>オプション検査請求先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</si>
</sst>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000\ 000"/>
    <numFmt numFmtId="177" formatCode="yyyy&quot;年&quot;m&quot;月&quot;d&quot;日&quot;;@"/>
    <numFmt numFmtId="178" formatCode="yyyy&quot;年&quot;m&quot;月&quot;d&quot;日&quot;\ \(aaa\);@"/>
  </numFmts>
  <fonts count="20">
    <font>
      <sz val="11"/>
      <color theme="1"/>
      <name val="游ゴシック"/>
      <family val="2"/>
      <scheme val="minor"/>
    </font>
    <font>
      <sz val="8"/>
      <color rgb="FF000000"/>
      <name val="Segoe UI"/>
      <family val="2"/>
    </font>
    <font>
      <sz val="6"/>
      <name val="游ゴシック"/>
      <family val="3"/>
      <charset val="128"/>
      <scheme val="minor"/>
    </font>
    <font>
      <sz val="6"/>
      <name val="ＭＳ Ｐゴシック"/>
      <family val="3"/>
      <charset val="128"/>
    </font>
    <font>
      <sz val="11"/>
      <color theme="1"/>
      <name val="ＭＳ Ｐゴシック"/>
      <family val="3"/>
      <charset val="128"/>
    </font>
    <font>
      <b/>
      <sz val="16"/>
      <color rgb="FF000000"/>
      <name val="ＭＳ Ｐゴシック"/>
      <family val="3"/>
      <charset val="128"/>
    </font>
    <font>
      <sz val="8"/>
      <color rgb="FF000000"/>
      <name val="ＭＳ Ｐゴシック"/>
      <family val="3"/>
      <charset val="128"/>
    </font>
    <font>
      <sz val="11"/>
      <color rgb="FFFF0000"/>
      <name val="ＭＳ Ｐゴシック"/>
      <family val="3"/>
      <charset val="128"/>
    </font>
    <font>
      <b/>
      <sz val="11"/>
      <color rgb="FF000000"/>
      <name val="ＭＳ Ｐゴシック"/>
      <family val="3"/>
      <charset val="128"/>
    </font>
    <font>
      <sz val="10"/>
      <color theme="1"/>
      <name val="ＭＳ Ｐゴシック"/>
      <family val="3"/>
      <charset val="128"/>
    </font>
    <font>
      <sz val="10"/>
      <color theme="1"/>
      <name val="ＭＳ Ｐゴシック"/>
      <family val="2"/>
    </font>
    <font>
      <sz val="12"/>
      <color theme="1"/>
      <name val="ＭＳ Ｐゴシック"/>
      <family val="3"/>
      <charset val="128"/>
    </font>
    <font>
      <sz val="11"/>
      <name val="ＭＳ Ｐゴシック"/>
      <family val="2"/>
    </font>
    <font>
      <sz val="11"/>
      <color rgb="FFFF0000"/>
      <name val="ＭＳ Ｐゴシック"/>
      <family val="2"/>
    </font>
    <font>
      <sz val="11"/>
      <color theme="1"/>
      <name val="ＭＳ Ｐゴシック"/>
      <family val="2"/>
    </font>
    <font>
      <sz val="9"/>
      <color theme="1"/>
      <name val="ＭＳ Ｐゴシック"/>
      <family val="3"/>
      <charset val="128"/>
    </font>
    <font>
      <sz val="12"/>
      <color theme="2" tint="-9.9978637043366805E-2"/>
      <name val="ＭＳ Ｐゴシック"/>
      <family val="3"/>
      <charset val="128"/>
    </font>
    <font>
      <b/>
      <sz val="11"/>
      <color rgb="FF000000"/>
      <name val="ＭＳ Ｐゴシック"/>
      <family val="2"/>
    </font>
    <font>
      <sz val="9"/>
      <color theme="1"/>
      <name val="ＭＳ Ｐゴシック"/>
      <family val="2"/>
      <charset val="128"/>
    </font>
    <font>
      <sz val="10"/>
      <color theme="0" tint="-4.9989318521683403E-2"/>
      <name val="ＭＳ Ｐゴシック"/>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left" vertical="center"/>
      <protection locked="0"/>
    </xf>
    <xf numFmtId="0" fontId="4" fillId="0" borderId="0" xfId="0" applyFont="1"/>
    <xf numFmtId="0" fontId="1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14" fontId="6" fillId="0" borderId="1" xfId="0" applyNumberFormat="1" applyFont="1" applyBorder="1" applyAlignment="1">
      <alignment horizontal="right" vertical="center"/>
    </xf>
    <xf numFmtId="14" fontId="6" fillId="0" borderId="0" xfId="0" applyNumberFormat="1" applyFont="1" applyAlignment="1">
      <alignment horizontal="center" vertical="center"/>
    </xf>
    <xf numFmtId="22" fontId="6" fillId="0" borderId="0" xfId="0" applyNumberFormat="1" applyFont="1" applyAlignment="1">
      <alignment horizontal="center" vertical="center"/>
    </xf>
    <xf numFmtId="0" fontId="4" fillId="0" borderId="2" xfId="0" applyFont="1" applyBorder="1" applyAlignment="1">
      <alignment horizontal="center" vertical="center"/>
    </xf>
    <xf numFmtId="0" fontId="0" fillId="2" borderId="0" xfId="0" applyFill="1"/>
    <xf numFmtId="0" fontId="4" fillId="0" borderId="3" xfId="0" applyFont="1" applyBorder="1" applyAlignment="1">
      <alignment horizontal="center" vertical="center"/>
    </xf>
    <xf numFmtId="0" fontId="4" fillId="0" borderId="0" xfId="0" applyFont="1" applyAlignment="1">
      <alignment horizontal="center" vertical="center"/>
    </xf>
    <xf numFmtId="0" fontId="6" fillId="0" borderId="0" xfId="0" applyFont="1"/>
    <xf numFmtId="0" fontId="4" fillId="0" borderId="2" xfId="0" applyFont="1" applyBorder="1"/>
    <xf numFmtId="0" fontId="8" fillId="0" borderId="4" xfId="0" applyFont="1" applyBorder="1" applyAlignment="1">
      <alignment vertical="center"/>
    </xf>
    <xf numFmtId="0" fontId="8" fillId="0" borderId="4" xfId="0" applyFont="1" applyBorder="1" applyAlignment="1">
      <alignment horizontal="center" vertical="center"/>
    </xf>
    <xf numFmtId="0" fontId="7" fillId="0" borderId="2" xfId="0" applyFont="1" applyBorder="1" applyAlignment="1">
      <alignment horizontal="center" vertical="center"/>
    </xf>
    <xf numFmtId="0" fontId="4" fillId="0" borderId="4" xfId="0" applyFont="1" applyBorder="1" applyAlignment="1">
      <alignment vertical="center"/>
    </xf>
    <xf numFmtId="0" fontId="4" fillId="0" borderId="9" xfId="0" applyFont="1" applyBorder="1"/>
    <xf numFmtId="1" fontId="4" fillId="0" borderId="2" xfId="0" applyNumberFormat="1" applyFont="1" applyBorder="1" applyAlignment="1">
      <alignment horizontal="center" vertical="center"/>
    </xf>
    <xf numFmtId="0" fontId="11" fillId="0" borderId="3" xfId="0" applyFont="1" applyBorder="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center" vertical="center"/>
    </xf>
    <xf numFmtId="0" fontId="4" fillId="0" borderId="15" xfId="0" applyFont="1" applyBorder="1" applyAlignment="1">
      <alignment horizontal="center" vertical="center"/>
    </xf>
    <xf numFmtId="0" fontId="10" fillId="0" borderId="12"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horizontal="left" vertical="center"/>
    </xf>
    <xf numFmtId="0" fontId="9" fillId="0" borderId="1" xfId="0" applyFont="1" applyBorder="1"/>
    <xf numFmtId="0" fontId="11" fillId="0" borderId="11" xfId="0" applyFont="1" applyBorder="1" applyAlignment="1">
      <alignment vertical="center" wrapText="1"/>
    </xf>
    <xf numFmtId="0" fontId="7" fillId="0" borderId="3" xfId="0" applyFont="1" applyBorder="1" applyAlignment="1">
      <alignment horizontal="center" vertical="center"/>
    </xf>
    <xf numFmtId="0" fontId="4" fillId="0" borderId="2" xfId="0" applyFont="1" applyBorder="1" applyAlignment="1">
      <alignment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0" fillId="0" borderId="9" xfId="0" applyBorder="1"/>
    <xf numFmtId="0" fontId="19" fillId="0" borderId="12" xfId="0" applyFont="1" applyBorder="1" applyAlignment="1">
      <alignment horizontal="left" vertical="center"/>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xf>
    <xf numFmtId="0" fontId="1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8" fontId="4" fillId="0" borderId="3" xfId="0" applyNumberFormat="1" applyFont="1" applyBorder="1" applyAlignment="1" applyProtection="1">
      <alignment horizontal="center" vertical="center"/>
      <protection locked="0"/>
    </xf>
    <xf numFmtId="178" fontId="4" fillId="0" borderId="4"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1" fontId="4" fillId="0" borderId="4" xfId="0" applyNumberFormat="1" applyFont="1" applyBorder="1" applyAlignment="1" applyProtection="1">
      <alignment horizontal="left" vertical="center" shrinkToFit="1"/>
      <protection locked="0"/>
    </xf>
    <xf numFmtId="1" fontId="4" fillId="0" borderId="5" xfId="0" applyNumberFormat="1" applyFont="1" applyBorder="1" applyAlignment="1" applyProtection="1">
      <alignment horizontal="left" vertical="center" shrinkToFi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5" fillId="0" borderId="0" xfId="0" applyFont="1" applyAlignment="1">
      <alignment horizontal="center" vertical="center"/>
    </xf>
    <xf numFmtId="22" fontId="6" fillId="0" borderId="0" xfId="0" applyNumberFormat="1" applyFont="1" applyAlignment="1">
      <alignment horizontal="center" vertical="center"/>
    </xf>
    <xf numFmtId="0" fontId="4" fillId="0" borderId="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cellXfs>
  <cellStyles count="1">
    <cellStyle name="Normal" xfId="0" builtinId="0"/>
  </cellStyles>
  <dxfs count="19">
    <dxf>
      <font>
        <strike/>
      </font>
    </dxf>
    <dxf>
      <font>
        <strike/>
      </font>
    </dxf>
    <dxf>
      <font>
        <strike/>
      </font>
    </dxf>
    <dxf>
      <font>
        <strike/>
      </font>
    </dxf>
    <dxf>
      <font>
        <strike/>
      </font>
    </dxf>
    <dxf>
      <font>
        <strike/>
      </font>
    </dxf>
    <dxf>
      <font>
        <strike/>
        <color rgb="FFFF0000"/>
      </font>
      <fill>
        <patternFill>
          <bgColor rgb="FFFFCCFF"/>
        </patternFill>
      </fill>
    </dxf>
    <dxf>
      <font>
        <color rgb="FF0070C0"/>
      </font>
    </dxf>
    <dxf>
      <fill>
        <patternFill>
          <bgColor rgb="FFFFE5FF"/>
        </patternFill>
      </fill>
    </dxf>
    <dxf>
      <fill>
        <patternFill>
          <bgColor rgb="FFFFE5FF"/>
        </patternFill>
      </fill>
    </dxf>
    <dxf>
      <fill>
        <patternFill>
          <bgColor rgb="FFFFE5FF"/>
        </patternFill>
      </fill>
    </dxf>
    <dxf>
      <fill>
        <patternFill>
          <bgColor rgb="FFFFE5FF"/>
        </patternFill>
      </fill>
    </dxf>
    <dxf>
      <font>
        <strike/>
      </font>
    </dxf>
    <dxf>
      <font>
        <strike/>
      </font>
    </dxf>
    <dxf>
      <fill>
        <patternFill>
          <bgColor rgb="FFFFE5FF"/>
        </patternFill>
      </fill>
    </dxf>
    <dxf>
      <fill>
        <patternFill>
          <bgColor rgb="FFFFE5FF"/>
        </patternFill>
      </fill>
    </dxf>
    <dxf>
      <fill>
        <patternFill>
          <bgColor rgb="FFFFE5FF"/>
        </patternFill>
      </fill>
    </dxf>
    <dxf>
      <fill>
        <patternFill>
          <bgColor rgb="FFFFE5FF"/>
        </patternFill>
      </fill>
    </dxf>
    <dxf>
      <font>
        <b/>
        <i val="0"/>
      </font>
    </dxf>
  </dxfs>
  <tableStyles count="0" defaultTableStyle="TableStyleMedium2" defaultPivotStyle="PivotStyleLight16"/>
  <colors>
    <mruColors>
      <color rgb="FFFFCCFF"/>
      <color rgb="FFFFE5FF"/>
      <color rgb="FFFFF2FF"/>
      <color rgb="FFF9F9F9"/>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1057275</xdr:colOff>
          <xdr:row>24</xdr:row>
          <xdr:rowOff>0</xdr:rowOff>
        </xdr:from>
        <xdr:to>
          <xdr:col>7</xdr:col>
          <xdr:colOff>314325</xdr:colOff>
          <xdr:row>26</xdr:row>
          <xdr:rowOff>9525</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0</xdr:rowOff>
        </xdr:from>
        <xdr:to>
          <xdr:col>7</xdr:col>
          <xdr:colOff>552450</xdr:colOff>
          <xdr:row>19</xdr:row>
          <xdr:rowOff>28575</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28</xdr:row>
          <xdr:rowOff>0</xdr:rowOff>
        </xdr:from>
        <xdr:to>
          <xdr:col>7</xdr:col>
          <xdr:colOff>400050</xdr:colOff>
          <xdr:row>30</xdr:row>
          <xdr:rowOff>19050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28</xdr:row>
          <xdr:rowOff>0</xdr:rowOff>
        </xdr:from>
        <xdr:to>
          <xdr:col>7</xdr:col>
          <xdr:colOff>381000</xdr:colOff>
          <xdr:row>30</xdr:row>
          <xdr:rowOff>85725</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30</xdr:row>
          <xdr:rowOff>0</xdr:rowOff>
        </xdr:from>
        <xdr:to>
          <xdr:col>7</xdr:col>
          <xdr:colOff>314325</xdr:colOff>
          <xdr:row>32</xdr:row>
          <xdr:rowOff>9525</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0</xdr:rowOff>
        </xdr:from>
        <xdr:to>
          <xdr:col>7</xdr:col>
          <xdr:colOff>552450</xdr:colOff>
          <xdr:row>32</xdr:row>
          <xdr:rowOff>28575</xdr:rowOff>
        </xdr:to>
        <xdr:sp macro="" textlink="">
          <xdr:nvSpPr>
            <xdr:cNvPr id="3124" name="Group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30</xdr:row>
          <xdr:rowOff>0</xdr:rowOff>
        </xdr:from>
        <xdr:to>
          <xdr:col>7</xdr:col>
          <xdr:colOff>400050</xdr:colOff>
          <xdr:row>31</xdr:row>
          <xdr:rowOff>133350</xdr:rowOff>
        </xdr:to>
        <xdr:sp macro="" textlink="">
          <xdr:nvSpPr>
            <xdr:cNvPr id="3125" name="Group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30</xdr:row>
          <xdr:rowOff>0</xdr:rowOff>
        </xdr:from>
        <xdr:to>
          <xdr:col>7</xdr:col>
          <xdr:colOff>381000</xdr:colOff>
          <xdr:row>32</xdr:row>
          <xdr:rowOff>9525</xdr:rowOff>
        </xdr:to>
        <xdr:sp macro="" textlink="">
          <xdr:nvSpPr>
            <xdr:cNvPr id="3126" name="Group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3" name="Group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4" name="Group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5" name="Group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6" name="Group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7" name="Group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8" name="Group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49</xdr:row>
          <xdr:rowOff>0</xdr:rowOff>
        </xdr:from>
        <xdr:to>
          <xdr:col>7</xdr:col>
          <xdr:colOff>304800</xdr:colOff>
          <xdr:row>51</xdr:row>
          <xdr:rowOff>0</xdr:rowOff>
        </xdr:to>
        <xdr:sp macro="" textlink="">
          <xdr:nvSpPr>
            <xdr:cNvPr id="3139" name="Group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0</xdr:rowOff>
        </xdr:from>
        <xdr:to>
          <xdr:col>7</xdr:col>
          <xdr:colOff>542925</xdr:colOff>
          <xdr:row>51</xdr:row>
          <xdr:rowOff>19050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49</xdr:row>
          <xdr:rowOff>0</xdr:rowOff>
        </xdr:from>
        <xdr:to>
          <xdr:col>7</xdr:col>
          <xdr:colOff>390525</xdr:colOff>
          <xdr:row>50</xdr:row>
          <xdr:rowOff>123825</xdr:rowOff>
        </xdr:to>
        <xdr:sp macro="" textlink="">
          <xdr:nvSpPr>
            <xdr:cNvPr id="3141" name="Group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49</xdr:row>
          <xdr:rowOff>0</xdr:rowOff>
        </xdr:from>
        <xdr:to>
          <xdr:col>7</xdr:col>
          <xdr:colOff>371475</xdr:colOff>
          <xdr:row>51</xdr:row>
          <xdr:rowOff>0</xdr:rowOff>
        </xdr:to>
        <xdr:sp macro="" textlink="">
          <xdr:nvSpPr>
            <xdr:cNvPr id="3142" name="Group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3" name="Group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5" name="Group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46" name="Group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7" name="Group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8" name="Group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50" name="Group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68</xdr:row>
          <xdr:rowOff>0</xdr:rowOff>
        </xdr:from>
        <xdr:to>
          <xdr:col>7</xdr:col>
          <xdr:colOff>304800</xdr:colOff>
          <xdr:row>70</xdr:row>
          <xdr:rowOff>0</xdr:rowOff>
        </xdr:to>
        <xdr:sp macro="" textlink="">
          <xdr:nvSpPr>
            <xdr:cNvPr id="3151" name="Group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0</xdr:rowOff>
        </xdr:from>
        <xdr:to>
          <xdr:col>7</xdr:col>
          <xdr:colOff>542925</xdr:colOff>
          <xdr:row>70</xdr:row>
          <xdr:rowOff>19050</xdr:rowOff>
        </xdr:to>
        <xdr:sp macro="" textlink="">
          <xdr:nvSpPr>
            <xdr:cNvPr id="3152" name="Group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68</xdr:row>
          <xdr:rowOff>0</xdr:rowOff>
        </xdr:from>
        <xdr:to>
          <xdr:col>7</xdr:col>
          <xdr:colOff>390525</xdr:colOff>
          <xdr:row>69</xdr:row>
          <xdr:rowOff>123825</xdr:rowOff>
        </xdr:to>
        <xdr:sp macro="" textlink="">
          <xdr:nvSpPr>
            <xdr:cNvPr id="3153" name="Group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68</xdr:row>
          <xdr:rowOff>0</xdr:rowOff>
        </xdr:from>
        <xdr:to>
          <xdr:col>7</xdr:col>
          <xdr:colOff>371475</xdr:colOff>
          <xdr:row>70</xdr:row>
          <xdr:rowOff>0</xdr:rowOff>
        </xdr:to>
        <xdr:sp macro="" textlink="">
          <xdr:nvSpPr>
            <xdr:cNvPr id="3154" name="Group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57" name="Group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58" name="Group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9" name="Group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60" name="Group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61" name="Group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62" name="Group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71" name="Group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74" name="Group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75" name="Group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E892-9014-4A74-8B66-36EEE8E5D184}">
  <sheetPr>
    <pageSetUpPr fitToPage="1"/>
  </sheetPr>
  <dimension ref="A1:Z88"/>
  <sheetViews>
    <sheetView tabSelected="1" zoomScaleNormal="100" workbookViewId="0">
      <selection activeCell="C3" sqref="C3:G3"/>
    </sheetView>
  </sheetViews>
  <sheetFormatPr defaultRowHeight="18.75"/>
  <cols>
    <col min="1" max="1" width="11.25" style="7" customWidth="1"/>
    <col min="2" max="2" width="16.25" style="7" customWidth="1"/>
    <col min="3" max="3" width="19" style="7" customWidth="1"/>
    <col min="4" max="4" width="17.875" style="7" customWidth="1"/>
    <col min="5" max="5" width="3" style="7" customWidth="1"/>
    <col min="6" max="6" width="14.875" style="17" customWidth="1"/>
    <col min="7" max="7" width="3" style="7" customWidth="1"/>
    <col min="8" max="8" width="14.875" style="17" customWidth="1"/>
    <col min="9" max="9" width="3" style="7" customWidth="1"/>
    <col min="10" max="10" width="14.875" style="17" customWidth="1"/>
    <col min="11" max="11" width="3" style="7" customWidth="1"/>
    <col min="12" max="12" width="14.875" style="17" customWidth="1"/>
    <col min="13" max="13" width="3" style="7" customWidth="1"/>
    <col min="14" max="14" width="14.875" style="17" customWidth="1"/>
    <col min="15" max="15" width="12.125" style="7" customWidth="1"/>
    <col min="16" max="16" width="24.625" style="7" hidden="1" customWidth="1"/>
    <col min="17" max="18" width="17.125" style="7" hidden="1" customWidth="1"/>
    <col min="19" max="19" width="21.25" style="7" hidden="1" customWidth="1"/>
    <col min="20" max="20" width="4.625" hidden="1" customWidth="1"/>
    <col min="21" max="24" width="17.375" hidden="1" customWidth="1"/>
    <col min="25" max="26" width="9" hidden="1" customWidth="1"/>
  </cols>
  <sheetData>
    <row r="1" spans="1:26">
      <c r="B1" s="109" t="s">
        <v>0</v>
      </c>
      <c r="C1" s="109"/>
      <c r="D1" s="109"/>
      <c r="E1" s="109"/>
      <c r="F1" s="109"/>
      <c r="G1" s="109"/>
      <c r="H1" s="109"/>
      <c r="I1" s="109"/>
      <c r="J1" s="109"/>
      <c r="K1" s="109"/>
      <c r="L1" s="109"/>
      <c r="M1" s="109"/>
      <c r="N1" s="109"/>
    </row>
    <row r="2" spans="1:26" ht="15" customHeight="1">
      <c r="B2" s="8" t="s">
        <v>114</v>
      </c>
      <c r="E2" s="9"/>
      <c r="F2" s="10"/>
      <c r="G2" s="11"/>
      <c r="H2" s="12"/>
      <c r="I2" s="110"/>
      <c r="J2" s="110"/>
      <c r="K2" s="13"/>
      <c r="L2" s="13"/>
      <c r="M2" s="13"/>
      <c r="N2" s="13"/>
    </row>
    <row r="3" spans="1:26" ht="16.5" customHeight="1">
      <c r="B3" s="14" t="s">
        <v>44</v>
      </c>
      <c r="C3" s="104"/>
      <c r="D3" s="105"/>
      <c r="E3" s="105"/>
      <c r="F3" s="105"/>
      <c r="G3" s="106"/>
      <c r="H3" s="73" t="s">
        <v>120</v>
      </c>
      <c r="I3" s="75"/>
      <c r="J3" s="104" t="s">
        <v>6</v>
      </c>
      <c r="K3" s="105"/>
      <c r="L3" s="105"/>
      <c r="M3" s="105"/>
      <c r="N3" s="106"/>
      <c r="P3" s="7" t="s">
        <v>1</v>
      </c>
      <c r="U3" t="s">
        <v>104</v>
      </c>
      <c r="V3" t="s">
        <v>105</v>
      </c>
      <c r="W3" t="s">
        <v>106</v>
      </c>
      <c r="X3" t="s">
        <v>107</v>
      </c>
    </row>
    <row r="4" spans="1:26" ht="16.5" customHeight="1">
      <c r="B4" s="14" t="s">
        <v>2</v>
      </c>
      <c r="C4" s="104"/>
      <c r="D4" s="105"/>
      <c r="E4" s="105"/>
      <c r="F4" s="105"/>
      <c r="G4" s="105"/>
      <c r="H4" s="105"/>
      <c r="I4" s="105"/>
      <c r="J4" s="105"/>
      <c r="K4" s="105"/>
      <c r="L4" s="105"/>
      <c r="M4" s="105"/>
      <c r="N4" s="106"/>
      <c r="P4" s="7" t="s">
        <v>3</v>
      </c>
      <c r="U4" s="15" t="str">
        <f>IF($E$17="コンパクトコース","CO","")</f>
        <v/>
      </c>
      <c r="V4" s="15" t="str">
        <f>IF($E$36="コンパクトコース","CO","")</f>
        <v/>
      </c>
      <c r="W4" s="15" t="str">
        <f>IF($E$55="コンパクトコース","CO","")</f>
        <v/>
      </c>
      <c r="X4" s="15" t="str">
        <f>IF($E$74="コンパクトコース","CO","")</f>
        <v/>
      </c>
    </row>
    <row r="5" spans="1:26" ht="16.5" customHeight="1">
      <c r="B5" s="14" t="s">
        <v>4</v>
      </c>
      <c r="C5" s="104"/>
      <c r="D5" s="105"/>
      <c r="E5" s="105"/>
      <c r="F5" s="105"/>
      <c r="G5" s="105"/>
      <c r="H5" s="105"/>
      <c r="I5" s="105"/>
      <c r="J5" s="106"/>
      <c r="K5" s="73" t="s">
        <v>5</v>
      </c>
      <c r="L5" s="74"/>
      <c r="M5" s="78"/>
      <c r="N5" s="80"/>
      <c r="P5" s="7" t="s">
        <v>6</v>
      </c>
      <c r="U5" s="15" t="str">
        <f>IF($E$17="スタンダードコース","ST","")</f>
        <v/>
      </c>
      <c r="V5" s="15" t="str">
        <f>IF($E$36="スタンダードコース","ST","")</f>
        <v/>
      </c>
      <c r="W5" s="15" t="str">
        <f>IF($E$55="スタンダードコース","ST","")</f>
        <v/>
      </c>
      <c r="X5" s="15" t="str">
        <f>IF($E$74="スタンダードコース","ST","")</f>
        <v/>
      </c>
    </row>
    <row r="6" spans="1:26" ht="16.5" customHeight="1">
      <c r="B6" s="14" t="s">
        <v>88</v>
      </c>
      <c r="C6" s="6"/>
      <c r="D6" s="16" t="s">
        <v>89</v>
      </c>
      <c r="E6" s="104"/>
      <c r="F6" s="105"/>
      <c r="G6" s="105"/>
      <c r="H6" s="106"/>
      <c r="I6" s="73" t="s">
        <v>92</v>
      </c>
      <c r="J6" s="75"/>
      <c r="K6" s="102"/>
      <c r="L6" s="102"/>
      <c r="M6" s="102"/>
      <c r="N6" s="103"/>
      <c r="P6" s="7" t="s">
        <v>7</v>
      </c>
      <c r="U6" s="15" t="str">
        <f>IF($E$17="エグゼクティブコース","EX","")</f>
        <v/>
      </c>
      <c r="V6" s="15" t="str">
        <f>IF($E$36="エグゼクティブコース","EX","")</f>
        <v/>
      </c>
      <c r="W6" s="15" t="str">
        <f>IF($E$55="エグゼクティブコース","EX","")</f>
        <v/>
      </c>
      <c r="X6" s="15" t="str">
        <f>IF($E$74="エグゼクティブコース","EX","")</f>
        <v/>
      </c>
    </row>
    <row r="7" spans="1:26" ht="16.5" customHeight="1">
      <c r="B7" s="14" t="s">
        <v>8</v>
      </c>
      <c r="C7" s="104"/>
      <c r="D7" s="105"/>
      <c r="E7" s="105"/>
      <c r="F7" s="105"/>
      <c r="G7" s="105"/>
      <c r="H7" s="105"/>
      <c r="I7" s="105"/>
      <c r="J7" s="105"/>
      <c r="K7" s="105"/>
      <c r="L7" s="105"/>
      <c r="M7" s="105"/>
      <c r="N7" s="106"/>
      <c r="U7" s="15" t="str">
        <f>IF($E$17="プレミアムコース","PR","")</f>
        <v/>
      </c>
      <c r="V7" s="15" t="str">
        <f>IF($E$36="プレミアムコース","PR","")</f>
        <v/>
      </c>
      <c r="W7" s="15" t="str">
        <f>IF($E$55="プレミアムコース","PR","")</f>
        <v/>
      </c>
      <c r="X7" s="15" t="str">
        <f>IF($E$74="プレミアムコース","PR","")</f>
        <v/>
      </c>
    </row>
    <row r="8" spans="1:26" ht="9" customHeight="1">
      <c r="U8" s="15" t="str">
        <f>IF($E$17="企業コース","【】","")</f>
        <v/>
      </c>
      <c r="V8" s="15" t="str">
        <f>IF($E$36="企業コース","【】","")</f>
        <v/>
      </c>
      <c r="W8" s="15" t="str">
        <f>IF($E$55="企業コース","【】","")</f>
        <v/>
      </c>
      <c r="X8" s="15" t="str">
        <f>IF($E$74="企業コース","【】","")</f>
        <v/>
      </c>
    </row>
    <row r="9" spans="1:26" ht="15" customHeight="1">
      <c r="B9" s="117" t="s">
        <v>116</v>
      </c>
      <c r="C9" s="118"/>
      <c r="D9" s="119"/>
      <c r="E9" s="119"/>
      <c r="F9" s="119"/>
      <c r="G9" s="119"/>
      <c r="H9" s="119"/>
      <c r="I9" s="119"/>
      <c r="J9" s="119"/>
      <c r="K9" s="119"/>
      <c r="L9" s="119"/>
      <c r="M9" s="119"/>
      <c r="N9" s="120"/>
      <c r="U9" s="15" t="str">
        <f>IF($E$17="チャイルドAコース","CA","")</f>
        <v/>
      </c>
      <c r="V9" s="15" t="str">
        <f>IF($E$36="チャイルドAコース","CA","")</f>
        <v/>
      </c>
      <c r="W9" s="15" t="str">
        <f>IF($E$55="チャイルドAコース","CA","")</f>
        <v/>
      </c>
      <c r="X9" s="15" t="str">
        <f>IF($E$74="チャイルドAコース","CA","")</f>
        <v/>
      </c>
    </row>
    <row r="10" spans="1:26" ht="16.5" customHeight="1">
      <c r="A10" s="18"/>
      <c r="B10" s="111"/>
      <c r="C10" s="112"/>
      <c r="D10" s="112"/>
      <c r="E10" s="112"/>
      <c r="F10" s="112"/>
      <c r="G10" s="112"/>
      <c r="H10" s="112"/>
      <c r="I10" s="112"/>
      <c r="J10" s="112"/>
      <c r="K10" s="112"/>
      <c r="L10" s="112"/>
      <c r="M10" s="112"/>
      <c r="N10" s="113"/>
      <c r="O10" s="18"/>
      <c r="P10" s="18"/>
      <c r="Q10" s="18"/>
      <c r="R10" s="18"/>
      <c r="S10" s="18"/>
      <c r="U10" s="15" t="str">
        <f>IF($E$17="チャイルドBコース","CB","")</f>
        <v/>
      </c>
      <c r="V10" s="15" t="str">
        <f>IF($E$36="チャイルドBコース","CB","")</f>
        <v/>
      </c>
      <c r="W10" s="15" t="str">
        <f>IF($E$55="チャイルドBコース","CB","")</f>
        <v/>
      </c>
      <c r="X10" s="15" t="str">
        <f>IF($E$74="チャイルドBコース","CB","")</f>
        <v/>
      </c>
    </row>
    <row r="11" spans="1:26" ht="16.5" customHeight="1">
      <c r="B11" s="114"/>
      <c r="C11" s="115"/>
      <c r="D11" s="115"/>
      <c r="E11" s="115"/>
      <c r="F11" s="115"/>
      <c r="G11" s="115"/>
      <c r="H11" s="115"/>
      <c r="I11" s="115"/>
      <c r="J11" s="115"/>
      <c r="K11" s="115"/>
      <c r="L11" s="115"/>
      <c r="M11" s="115"/>
      <c r="N11" s="116"/>
      <c r="P11" s="19"/>
      <c r="U11" s="15" t="str">
        <f>IF(E18="■","+PSA","")</f>
        <v/>
      </c>
      <c r="V11" s="15" t="str">
        <f>IF(E37="■","+PSA","")</f>
        <v/>
      </c>
      <c r="W11" s="15" t="str">
        <f>IF(E56="■","+PSA","")</f>
        <v/>
      </c>
      <c r="X11" s="15" t="str">
        <f>IF(E75="■","+PSA","")</f>
        <v/>
      </c>
    </row>
    <row r="12" spans="1:26" ht="15" customHeight="1">
      <c r="B12" s="20"/>
      <c r="C12" s="20"/>
      <c r="D12" s="20"/>
      <c r="E12" s="20"/>
      <c r="F12" s="21"/>
      <c r="G12" s="20"/>
      <c r="H12" s="21"/>
      <c r="I12" s="20"/>
      <c r="J12" s="21"/>
      <c r="K12" s="20"/>
      <c r="L12" s="21"/>
      <c r="M12" s="20"/>
      <c r="N12" s="21"/>
      <c r="P12" s="7" t="s">
        <v>9</v>
      </c>
      <c r="Q12" s="7" t="s">
        <v>10</v>
      </c>
      <c r="R12" s="7" t="s">
        <v>11</v>
      </c>
      <c r="S12" s="7" t="s">
        <v>11</v>
      </c>
      <c r="U12" s="15" t="str">
        <f>IF(G18="■","+AFP","")</f>
        <v/>
      </c>
      <c r="V12" s="15" t="str">
        <f>IF(G37="■","+AFP","")</f>
        <v/>
      </c>
      <c r="W12" s="15" t="str">
        <f>IF(G56="■","+AFP","")</f>
        <v/>
      </c>
      <c r="X12" s="15" t="str">
        <f>IF(G75="■","+AFP","")</f>
        <v/>
      </c>
    </row>
    <row r="13" spans="1:26" ht="15" customHeight="1">
      <c r="B13" s="92" t="s">
        <v>12</v>
      </c>
      <c r="C13" s="92"/>
      <c r="D13" s="22" t="s">
        <v>82</v>
      </c>
      <c r="E13" s="107"/>
      <c r="F13" s="108"/>
      <c r="G13" s="108"/>
      <c r="H13" s="108"/>
      <c r="I13" s="108"/>
      <c r="J13" s="108"/>
      <c r="K13" s="108"/>
      <c r="L13" s="23" t="s">
        <v>45</v>
      </c>
      <c r="M13" s="79"/>
      <c r="N13" s="80"/>
      <c r="O13" s="24"/>
      <c r="P13" s="7" t="s">
        <v>13</v>
      </c>
      <c r="Q13" s="7" t="s">
        <v>14</v>
      </c>
      <c r="R13" s="7" t="s">
        <v>15</v>
      </c>
      <c r="S13" s="7" t="s">
        <v>85</v>
      </c>
      <c r="U13" s="15" t="str">
        <f>IF(I18="■","+CEA","")</f>
        <v/>
      </c>
      <c r="V13" s="15" t="str">
        <f>IF(I37="■","+CEA","")</f>
        <v/>
      </c>
      <c r="W13" s="15" t="str">
        <f>IF(I56="■","+CEA","")</f>
        <v/>
      </c>
      <c r="X13" s="15" t="str">
        <f>IF(I75="■","+CEA","")</f>
        <v/>
      </c>
      <c r="Z13" s="42"/>
    </row>
    <row r="14" spans="1:26" ht="15" customHeight="1">
      <c r="B14" s="61" t="s">
        <v>117</v>
      </c>
      <c r="C14" s="62"/>
      <c r="D14" s="25" t="s">
        <v>90</v>
      </c>
      <c r="E14" s="63"/>
      <c r="F14" s="64"/>
      <c r="G14" s="64"/>
      <c r="H14" s="65"/>
      <c r="I14" s="66" t="s">
        <v>50</v>
      </c>
      <c r="J14" s="67"/>
      <c r="K14" s="68"/>
      <c r="L14" s="69"/>
      <c r="M14" s="69"/>
      <c r="N14" s="70"/>
      <c r="O14" s="24"/>
      <c r="P14" s="7" t="s">
        <v>16</v>
      </c>
      <c r="Q14" s="7" t="s">
        <v>17</v>
      </c>
      <c r="R14" s="7" t="s">
        <v>18</v>
      </c>
      <c r="S14" s="7" t="s">
        <v>86</v>
      </c>
      <c r="U14" s="15" t="str">
        <f>IF(K18="■","+CA19-9","")</f>
        <v/>
      </c>
      <c r="V14" s="15" t="str">
        <f>IF(K37="■","+CA19-9","")</f>
        <v/>
      </c>
      <c r="W14" s="15" t="str">
        <f>IF(K56="■","+CA19-9","")</f>
        <v/>
      </c>
      <c r="X14" s="15" t="str">
        <f>IF(K75="■","+CA19-9","")</f>
        <v/>
      </c>
      <c r="Z14" s="42"/>
    </row>
    <row r="15" spans="1:26" ht="15" customHeight="1">
      <c r="B15" s="71"/>
      <c r="C15" s="72"/>
      <c r="D15" s="73" t="s">
        <v>99</v>
      </c>
      <c r="E15" s="74"/>
      <c r="F15" s="74"/>
      <c r="G15" s="73" t="s">
        <v>98</v>
      </c>
      <c r="H15" s="74"/>
      <c r="I15" s="74"/>
      <c r="J15" s="75"/>
      <c r="K15" s="74" t="s">
        <v>100</v>
      </c>
      <c r="L15" s="74"/>
      <c r="M15" s="74"/>
      <c r="N15" s="75"/>
      <c r="O15" s="24"/>
      <c r="P15" s="7" t="s">
        <v>94</v>
      </c>
      <c r="Q15" s="7" t="s">
        <v>19</v>
      </c>
      <c r="R15" s="7" t="s">
        <v>20</v>
      </c>
      <c r="S15" s="7" t="s">
        <v>87</v>
      </c>
      <c r="U15" s="15" t="str">
        <f>IF(M18="■","+CA125","")</f>
        <v/>
      </c>
      <c r="V15" s="15" t="str">
        <f>IF(M37="■","+CA125","")</f>
        <v/>
      </c>
      <c r="W15" s="15" t="str">
        <f>IF(M56="■","+CA125","")</f>
        <v/>
      </c>
      <c r="X15" s="15" t="str">
        <f>IF(M75="■","+CA125","")</f>
        <v/>
      </c>
      <c r="Z15" s="42"/>
    </row>
    <row r="16" spans="1:26" ht="15" customHeight="1">
      <c r="B16" s="71"/>
      <c r="C16" s="72"/>
      <c r="D16" s="76"/>
      <c r="E16" s="77"/>
      <c r="F16" s="2"/>
      <c r="G16" s="76"/>
      <c r="H16" s="77"/>
      <c r="I16" s="77"/>
      <c r="J16" s="1"/>
      <c r="K16" s="77"/>
      <c r="L16" s="77"/>
      <c r="M16" s="77"/>
      <c r="N16" s="1"/>
      <c r="O16" s="24"/>
      <c r="P16" s="7" t="s">
        <v>95</v>
      </c>
      <c r="Q16" s="7" t="s">
        <v>21</v>
      </c>
      <c r="R16" s="7" t="s">
        <v>22</v>
      </c>
      <c r="U16" s="15" t="str">
        <f>IF(E19="■","+HBsAg","")</f>
        <v/>
      </c>
      <c r="V16" s="15" t="str">
        <f>IF(E38="■","+HBsAg","")</f>
        <v/>
      </c>
      <c r="W16" s="15" t="str">
        <f>IF(E57="■","+HBsAg","")</f>
        <v/>
      </c>
      <c r="X16" s="15" t="str">
        <f>IF(E76="■","+HBsAg","")</f>
        <v/>
      </c>
      <c r="Z16" s="42"/>
    </row>
    <row r="17" spans="2:26" ht="15" customHeight="1">
      <c r="B17" s="71"/>
      <c r="C17" s="72"/>
      <c r="D17" s="14" t="s">
        <v>46</v>
      </c>
      <c r="E17" s="78"/>
      <c r="F17" s="79"/>
      <c r="G17" s="79"/>
      <c r="H17" s="79"/>
      <c r="I17" s="79"/>
      <c r="J17" s="79"/>
      <c r="K17" s="79"/>
      <c r="L17" s="79"/>
      <c r="M17" s="79"/>
      <c r="N17" s="80"/>
      <c r="O17" s="24"/>
      <c r="P17" s="7" t="s">
        <v>96</v>
      </c>
      <c r="Q17" s="7" t="s">
        <v>23</v>
      </c>
      <c r="R17" s="7" t="s">
        <v>24</v>
      </c>
      <c r="U17" s="15" t="str">
        <f>IF(G19="■","+HBsAb","")</f>
        <v/>
      </c>
      <c r="V17" s="15" t="str">
        <f>IF(G38="■","+HBsAb","")</f>
        <v/>
      </c>
      <c r="W17" s="15" t="str">
        <f>IF(G57="■","+HBsAb","")</f>
        <v/>
      </c>
      <c r="X17" s="15" t="str">
        <f>IF(G76="■","+HBsAb","")</f>
        <v/>
      </c>
      <c r="Z17" s="42"/>
    </row>
    <row r="18" spans="2:26" ht="15" customHeight="1">
      <c r="B18" s="71"/>
      <c r="C18" s="72"/>
      <c r="D18" s="81" t="s">
        <v>31</v>
      </c>
      <c r="E18" s="38" t="s">
        <v>102</v>
      </c>
      <c r="F18" s="27" t="s">
        <v>67</v>
      </c>
      <c r="G18" s="39" t="s">
        <v>102</v>
      </c>
      <c r="H18" s="27" t="s">
        <v>68</v>
      </c>
      <c r="I18" s="39" t="s">
        <v>102</v>
      </c>
      <c r="J18" s="27" t="s">
        <v>69</v>
      </c>
      <c r="K18" s="39" t="s">
        <v>102</v>
      </c>
      <c r="L18" s="27" t="s">
        <v>112</v>
      </c>
      <c r="M18" s="39" t="s">
        <v>102</v>
      </c>
      <c r="N18" s="27" t="s">
        <v>113</v>
      </c>
      <c r="O18" s="24"/>
      <c r="P18" s="7" t="s">
        <v>97</v>
      </c>
      <c r="U18" s="15" t="str">
        <f>IF(I19="■","+HCV","")</f>
        <v/>
      </c>
      <c r="V18" s="15" t="str">
        <f>IF(I38="■","+HCV","")</f>
        <v/>
      </c>
      <c r="W18" s="15" t="str">
        <f>IF(I57="■","+HCV","")</f>
        <v/>
      </c>
      <c r="X18" s="15" t="str">
        <f>IF(I76="■","+HCV","")</f>
        <v/>
      </c>
      <c r="Z18" s="42"/>
    </row>
    <row r="19" spans="2:26" ht="15" customHeight="1">
      <c r="B19" s="85" t="s">
        <v>118</v>
      </c>
      <c r="C19" s="86"/>
      <c r="D19" s="82"/>
      <c r="E19" s="39" t="s">
        <v>102</v>
      </c>
      <c r="F19" s="27" t="s">
        <v>63</v>
      </c>
      <c r="G19" s="39" t="s">
        <v>102</v>
      </c>
      <c r="H19" s="27" t="s">
        <v>64</v>
      </c>
      <c r="I19" s="39" t="s">
        <v>102</v>
      </c>
      <c r="J19" s="28" t="s">
        <v>65</v>
      </c>
      <c r="K19" s="38" t="s">
        <v>102</v>
      </c>
      <c r="L19" s="52" t="s">
        <v>66</v>
      </c>
      <c r="M19" s="52"/>
      <c r="N19" s="53"/>
      <c r="O19" s="24"/>
      <c r="U19" s="15" t="str">
        <f>IF(K19="■","+ABO","")</f>
        <v/>
      </c>
      <c r="V19" s="15" t="str">
        <f>IF(K38="■","+ABO","")</f>
        <v/>
      </c>
      <c r="W19" s="15" t="str">
        <f>IF(K57="■","+ABO","")</f>
        <v/>
      </c>
      <c r="X19" s="15" t="str">
        <f>IF(K76="■","+ABO","")</f>
        <v/>
      </c>
      <c r="Z19" s="42"/>
    </row>
    <row r="20" spans="2:26" ht="15" customHeight="1">
      <c r="B20" s="71"/>
      <c r="C20" s="72"/>
      <c r="D20" s="83"/>
      <c r="E20" s="38" t="s">
        <v>102</v>
      </c>
      <c r="F20" s="27" t="s">
        <v>62</v>
      </c>
      <c r="G20" s="39" t="s">
        <v>102</v>
      </c>
      <c r="H20" s="52" t="s">
        <v>61</v>
      </c>
      <c r="I20" s="52"/>
      <c r="J20" s="53"/>
      <c r="K20" s="39" t="s">
        <v>102</v>
      </c>
      <c r="L20" s="52" t="s">
        <v>58</v>
      </c>
      <c r="M20" s="52"/>
      <c r="N20" s="53"/>
      <c r="O20" s="24"/>
      <c r="P20" s="7" t="s">
        <v>25</v>
      </c>
      <c r="Q20" s="7" t="s">
        <v>26</v>
      </c>
      <c r="R20" s="7" t="s">
        <v>27</v>
      </c>
      <c r="S20" s="7" t="s">
        <v>77</v>
      </c>
      <c r="U20" s="15" t="str">
        <f>IF(E20="■","+ECG","")</f>
        <v/>
      </c>
      <c r="V20" s="15" t="str">
        <f>IF(E39="■","+ECG","")</f>
        <v/>
      </c>
      <c r="W20" s="15" t="str">
        <f>IF(E58="■","+ECG","")</f>
        <v/>
      </c>
      <c r="X20" s="15" t="str">
        <f>IF(E77="■","+ECG","")</f>
        <v/>
      </c>
      <c r="Z20" s="42"/>
    </row>
    <row r="21" spans="2:26" ht="15" customHeight="1">
      <c r="B21" s="87"/>
      <c r="C21" s="88"/>
      <c r="D21" s="83"/>
      <c r="E21" s="38" t="s">
        <v>102</v>
      </c>
      <c r="F21" s="27" t="s">
        <v>60</v>
      </c>
      <c r="G21" s="39" t="s">
        <v>102</v>
      </c>
      <c r="H21" s="52" t="s">
        <v>80</v>
      </c>
      <c r="I21" s="52"/>
      <c r="J21" s="53"/>
      <c r="K21" s="40" t="s">
        <v>102</v>
      </c>
      <c r="L21" s="52" t="s">
        <v>59</v>
      </c>
      <c r="M21" s="52"/>
      <c r="N21" s="53"/>
      <c r="O21" s="24"/>
      <c r="Q21" s="7" t="s">
        <v>29</v>
      </c>
      <c r="R21" s="7" t="s">
        <v>30</v>
      </c>
      <c r="S21" s="7" t="s">
        <v>79</v>
      </c>
      <c r="U21" s="15" t="str">
        <f>IF(G20="■","+USabd","")</f>
        <v/>
      </c>
      <c r="V21" s="15" t="str">
        <f>IF(G39="■","+USabd","")</f>
        <v/>
      </c>
      <c r="W21" s="15" t="str">
        <f>IF(G58="■","+USabd","")</f>
        <v/>
      </c>
      <c r="X21" s="15" t="str">
        <f>IF(G77="■","+USabd","")</f>
        <v/>
      </c>
      <c r="Z21" s="42"/>
    </row>
    <row r="22" spans="2:26" ht="15" customHeight="1">
      <c r="B22" s="30" t="s">
        <v>47</v>
      </c>
      <c r="C22" s="3"/>
      <c r="D22" s="82"/>
      <c r="E22" s="40" t="s">
        <v>102</v>
      </c>
      <c r="F22" s="43" t="s">
        <v>81</v>
      </c>
      <c r="G22" s="40" t="s">
        <v>102</v>
      </c>
      <c r="H22" s="31" t="s">
        <v>56</v>
      </c>
      <c r="I22" s="29"/>
      <c r="J22" s="32"/>
      <c r="K22" s="38" t="s">
        <v>102</v>
      </c>
      <c r="L22" s="27" t="s">
        <v>57</v>
      </c>
      <c r="M22" s="26"/>
      <c r="N22" s="27"/>
      <c r="O22" s="24"/>
      <c r="P22" s="7" t="s">
        <v>28</v>
      </c>
      <c r="Q22" s="7" t="s">
        <v>33</v>
      </c>
      <c r="R22" s="7" t="s">
        <v>34</v>
      </c>
      <c r="S22" s="7" t="s">
        <v>76</v>
      </c>
      <c r="U22" s="15" t="str">
        <f>IF(G21="■","+USthyroid","")</f>
        <v/>
      </c>
      <c r="V22" s="15" t="str">
        <f>IF(G40="■","+USthyroid","")</f>
        <v/>
      </c>
      <c r="W22" s="15" t="str">
        <f>IF(G59="■","+USthyroid","")</f>
        <v/>
      </c>
      <c r="X22" s="15" t="str">
        <f>IF(G78="■","+USthyroid","")</f>
        <v/>
      </c>
      <c r="Z22" s="42"/>
    </row>
    <row r="23" spans="2:26" ht="15" customHeight="1">
      <c r="B23" s="14" t="s">
        <v>35</v>
      </c>
      <c r="C23" s="4"/>
      <c r="D23" s="82"/>
      <c r="E23" s="96" t="s">
        <v>72</v>
      </c>
      <c r="F23" s="97"/>
      <c r="G23" s="97"/>
      <c r="H23" s="97"/>
      <c r="I23" s="97"/>
      <c r="J23" s="97"/>
      <c r="K23" s="97"/>
      <c r="L23" s="97"/>
      <c r="M23" s="97"/>
      <c r="N23" s="98"/>
      <c r="O23" s="24"/>
      <c r="P23" s="7" t="s">
        <v>32</v>
      </c>
      <c r="Q23" s="7" t="s">
        <v>37</v>
      </c>
      <c r="R23" s="7" t="s">
        <v>38</v>
      </c>
      <c r="U23" s="15" t="str">
        <f>IF(E21="■","+BM","")</f>
        <v/>
      </c>
      <c r="V23" s="15" t="str">
        <f>IF(E40="■","+BM","")</f>
        <v/>
      </c>
      <c r="W23" s="15" t="str">
        <f>IF(E59="■","+BM","")</f>
        <v/>
      </c>
      <c r="X23" s="15" t="str">
        <f>IF(E78="■","+BM","")</f>
        <v/>
      </c>
      <c r="Z23" s="42"/>
    </row>
    <row r="24" spans="2:26" ht="15" customHeight="1">
      <c r="B24" s="14" t="s">
        <v>93</v>
      </c>
      <c r="C24" s="5"/>
      <c r="D24" s="82"/>
      <c r="E24" s="38" t="s">
        <v>102</v>
      </c>
      <c r="F24" s="52" t="s">
        <v>75</v>
      </c>
      <c r="G24" s="52"/>
      <c r="H24" s="53"/>
      <c r="I24" s="39" t="s">
        <v>102</v>
      </c>
      <c r="J24" s="52" t="s">
        <v>73</v>
      </c>
      <c r="K24" s="52"/>
      <c r="L24" s="53"/>
      <c r="M24" s="39" t="s">
        <v>102</v>
      </c>
      <c r="N24" s="27" t="s">
        <v>55</v>
      </c>
      <c r="O24" s="24"/>
      <c r="P24" s="7" t="s">
        <v>36</v>
      </c>
      <c r="Q24" s="7" t="s">
        <v>40</v>
      </c>
      <c r="U24" s="15" t="str">
        <f>IF(E22="■","+GIF","")</f>
        <v/>
      </c>
      <c r="V24" s="15" t="str">
        <f>IF(E41="■","+GIF","")</f>
        <v/>
      </c>
      <c r="W24" s="15" t="str">
        <f>IF(E60="■","+GIF","")</f>
        <v/>
      </c>
      <c r="X24" s="15" t="str">
        <f>IF(E79="■","GIF","")</f>
        <v/>
      </c>
      <c r="Z24" s="42"/>
    </row>
    <row r="25" spans="2:26" ht="15" customHeight="1">
      <c r="B25" s="14" t="s">
        <v>48</v>
      </c>
      <c r="C25" s="4" t="str">
        <f ca="1">IF($C24&lt;&gt;"",DATEDIF($C24, TODAY(), "Y"),"")</f>
        <v/>
      </c>
      <c r="D25" s="82"/>
      <c r="E25" s="40" t="s">
        <v>102</v>
      </c>
      <c r="F25" s="54" t="s">
        <v>74</v>
      </c>
      <c r="G25" s="54"/>
      <c r="H25" s="55"/>
      <c r="I25" s="40" t="s">
        <v>102</v>
      </c>
      <c r="J25" s="54" t="s">
        <v>119</v>
      </c>
      <c r="K25" s="54"/>
      <c r="L25" s="55"/>
      <c r="M25" s="34"/>
      <c r="N25" s="31"/>
      <c r="O25" s="24"/>
      <c r="P25" s="7" t="s">
        <v>39</v>
      </c>
      <c r="U25" s="15" t="str">
        <f>IF(G22="■","+EYE PRE+EYE FUN","")</f>
        <v/>
      </c>
      <c r="V25" s="15" t="str">
        <f>IF(G41="■","+EYE PRE+EYE FUN","")</f>
        <v/>
      </c>
      <c r="W25" s="15" t="str">
        <f>IF(G60="■","+EYE PRE+EYE FUN","")</f>
        <v/>
      </c>
      <c r="X25" s="15" t="str">
        <f>IF(G79="■","+EYE PRE+EYE FUN","")</f>
        <v/>
      </c>
      <c r="Z25" s="42"/>
    </row>
    <row r="26" spans="2:26" ht="15" customHeight="1">
      <c r="B26" s="14" t="s">
        <v>49</v>
      </c>
      <c r="C26" s="5"/>
      <c r="D26" s="82"/>
      <c r="E26" s="56" t="str">
        <f>IF(COUNTIF($G26:$N26,"■")&lt;=1,"歯科検診","一つのみお選び下さい")</f>
        <v>歯科検診</v>
      </c>
      <c r="F26" s="57"/>
      <c r="G26" s="41" t="s">
        <v>78</v>
      </c>
      <c r="H26" s="33" t="s">
        <v>51</v>
      </c>
      <c r="I26" s="38" t="s">
        <v>78</v>
      </c>
      <c r="J26" s="27" t="s">
        <v>54</v>
      </c>
      <c r="K26" s="40" t="s">
        <v>78</v>
      </c>
      <c r="L26" s="27" t="s">
        <v>53</v>
      </c>
      <c r="M26" s="40" t="s">
        <v>78</v>
      </c>
      <c r="N26" s="31" t="s">
        <v>52</v>
      </c>
      <c r="O26" s="24"/>
      <c r="P26" s="7" t="s">
        <v>41</v>
      </c>
      <c r="U26" s="15" t="str">
        <f>IF(K20="■","+Pylori Ab","")</f>
        <v/>
      </c>
      <c r="V26" s="15" t="str">
        <f>IF(K39="■","+Pylori Ab","")</f>
        <v/>
      </c>
      <c r="W26" s="15" t="str">
        <f>IF(K58="■","+Pylori Ab","")</f>
        <v/>
      </c>
      <c r="X26" s="15" t="str">
        <f>IF(K77="■","+Pylori Ab","")</f>
        <v/>
      </c>
      <c r="Z26" s="42"/>
    </row>
    <row r="27" spans="2:26" ht="15" customHeight="1">
      <c r="B27" s="22" t="s">
        <v>115</v>
      </c>
      <c r="C27" s="4"/>
      <c r="D27" s="84"/>
      <c r="E27" s="41" t="s">
        <v>102</v>
      </c>
      <c r="F27" s="33" t="s">
        <v>91</v>
      </c>
      <c r="G27" s="99"/>
      <c r="H27" s="100"/>
      <c r="I27" s="100"/>
      <c r="J27" s="100"/>
      <c r="K27" s="100"/>
      <c r="L27" s="100"/>
      <c r="M27" s="100"/>
      <c r="N27" s="101"/>
      <c r="O27" s="24"/>
      <c r="P27" s="7" t="s">
        <v>42</v>
      </c>
      <c r="U27" s="15" t="str">
        <f>IF(K21="■","+Pylori Fae","")</f>
        <v/>
      </c>
      <c r="V27" s="15" t="str">
        <f>IF(K40="■","+Pylori Fae","")</f>
        <v/>
      </c>
      <c r="W27" s="15" t="str">
        <f>IF(K59="■","+Pylori Fae","")</f>
        <v/>
      </c>
      <c r="X27" s="15" t="str">
        <f>IF(K78="■","+Pylori Fae","")</f>
        <v/>
      </c>
      <c r="Z27" s="42"/>
    </row>
    <row r="28" spans="2:26" ht="12" customHeight="1">
      <c r="B28" s="50" t="s">
        <v>101</v>
      </c>
      <c r="C28" s="44" t="str">
        <f>CONCATENATE(U$4,U$5,U$6,U$7,U$8,U$9,U$10,U$11,U$12,U$13,U$14,U$15,U$16,U$17,U$18,U$19,U$20,U$21,U$22,U$23,U$24,U$25,U$26,U$27,U$28,U$29,U$30,U$31,U$32,U$33,U$34,U$35,U$36,U$37)</f>
        <v/>
      </c>
      <c r="D28" s="44"/>
      <c r="E28" s="44"/>
      <c r="F28" s="44"/>
      <c r="G28" s="44"/>
      <c r="H28" s="44"/>
      <c r="I28" s="44"/>
      <c r="J28" s="44"/>
      <c r="K28" s="44"/>
      <c r="L28" s="44"/>
      <c r="M28" s="44"/>
      <c r="N28" s="45"/>
      <c r="O28" s="24"/>
      <c r="P28" s="7" t="s">
        <v>43</v>
      </c>
      <c r="U28" s="15" t="str">
        <f>IF(K22="■","+FOB","")</f>
        <v/>
      </c>
      <c r="V28" s="15" t="str">
        <f>IF(K41="■","+FOB","")</f>
        <v/>
      </c>
      <c r="W28" s="15" t="str">
        <f>IF(K60="■","+FOB","")</f>
        <v/>
      </c>
      <c r="X28" s="15" t="str">
        <f>IF(K79="■","+FOB","")</f>
        <v/>
      </c>
    </row>
    <row r="29" spans="2:26" ht="12" customHeight="1">
      <c r="B29" s="51"/>
      <c r="C29" s="46"/>
      <c r="D29" s="46"/>
      <c r="E29" s="46"/>
      <c r="F29" s="46"/>
      <c r="G29" s="46"/>
      <c r="H29" s="46"/>
      <c r="I29" s="46"/>
      <c r="J29" s="46"/>
      <c r="K29" s="46"/>
      <c r="L29" s="46"/>
      <c r="M29" s="46"/>
      <c r="N29" s="47"/>
      <c r="O29" s="24"/>
      <c r="P29" s="7" t="s">
        <v>23</v>
      </c>
      <c r="U29" s="15" t="str">
        <f>IF(E24="■","+GYN1","")</f>
        <v/>
      </c>
      <c r="V29" s="15" t="str">
        <f>IF(E43="■","+GYN1","")</f>
        <v/>
      </c>
      <c r="W29" s="15" t="str">
        <f>IF(E62="■","+GYN1","")</f>
        <v/>
      </c>
      <c r="X29" s="15" t="str">
        <f>IF(E81="■","+GYN1","")</f>
        <v/>
      </c>
    </row>
    <row r="30" spans="2:26" ht="12" customHeight="1">
      <c r="B30" s="35"/>
      <c r="C30" s="48"/>
      <c r="D30" s="48"/>
      <c r="E30" s="48"/>
      <c r="F30" s="48"/>
      <c r="G30" s="48"/>
      <c r="H30" s="48"/>
      <c r="I30" s="48"/>
      <c r="J30" s="48"/>
      <c r="K30" s="48"/>
      <c r="L30" s="48"/>
      <c r="M30" s="48"/>
      <c r="N30" s="49"/>
      <c r="U30" s="15" t="str">
        <f>IF(I24="■",IF(E24="■","+2","+GYN2"),"")</f>
        <v/>
      </c>
      <c r="V30" s="15" t="str">
        <f>IF(I43="■",IF(E43="■","+2","+GYN2"),"")</f>
        <v/>
      </c>
      <c r="W30" s="15" t="str">
        <f>IF(I62="■",IF(E62="■","+2","+GYN2"),"")</f>
        <v/>
      </c>
      <c r="X30" s="15" t="str">
        <f>IF(I81="■",IF(E81="■","+2","+GYN2"),"")</f>
        <v/>
      </c>
    </row>
    <row r="31" spans="2:26" ht="15" customHeight="1">
      <c r="U31" s="15" t="str">
        <f>IF(M24="■","+HPV DNA","")</f>
        <v/>
      </c>
      <c r="V31" s="15" t="str">
        <f>IF(M43="■","+HPV DNA","")</f>
        <v/>
      </c>
      <c r="W31" s="15" t="str">
        <f>IF(M62="■","+HPV DNA","")</f>
        <v/>
      </c>
      <c r="X31" s="15" t="str">
        <f>IF(M81="■","+HPV DNA","")</f>
        <v/>
      </c>
    </row>
    <row r="32" spans="2:26" ht="15" customHeight="1">
      <c r="B32" s="92" t="s">
        <v>103</v>
      </c>
      <c r="C32" s="92"/>
      <c r="D32" s="36" t="s">
        <v>82</v>
      </c>
      <c r="E32" s="93" t="s">
        <v>108</v>
      </c>
      <c r="F32" s="94"/>
      <c r="G32" s="94"/>
      <c r="H32" s="94"/>
      <c r="I32" s="94"/>
      <c r="J32" s="94"/>
      <c r="K32" s="95"/>
      <c r="L32" s="37" t="s">
        <v>45</v>
      </c>
      <c r="M32" s="78" t="s">
        <v>111</v>
      </c>
      <c r="N32" s="80"/>
      <c r="P32" s="7" t="s">
        <v>108</v>
      </c>
      <c r="U32" s="15" t="str">
        <f>IF(E25="■","+USmam","")</f>
        <v/>
      </c>
      <c r="V32" s="15" t="str">
        <f>IF(E44="■","+USmam","")</f>
        <v/>
      </c>
      <c r="W32" s="15" t="str">
        <f>IF(E63="■","+USmam","")</f>
        <v/>
      </c>
      <c r="X32" s="15" t="str">
        <f>IF(E82="■","+USmam","")</f>
        <v/>
      </c>
    </row>
    <row r="33" spans="2:24" ht="15" customHeight="1">
      <c r="B33" s="61" t="s">
        <v>84</v>
      </c>
      <c r="C33" s="62"/>
      <c r="D33" s="25" t="s">
        <v>90</v>
      </c>
      <c r="E33" s="63"/>
      <c r="F33" s="64"/>
      <c r="G33" s="64"/>
      <c r="H33" s="65"/>
      <c r="I33" s="66" t="s">
        <v>50</v>
      </c>
      <c r="J33" s="67"/>
      <c r="K33" s="68"/>
      <c r="L33" s="69"/>
      <c r="M33" s="69"/>
      <c r="N33" s="70"/>
      <c r="U33" s="15" t="str">
        <f>IF(I25="■","+MMG()","")</f>
        <v/>
      </c>
      <c r="V33" s="15" t="str">
        <f>IF(I44="■","+MMG()","")</f>
        <v/>
      </c>
      <c r="W33" s="15" t="str">
        <f>IF(I63="■","+MMG()","")</f>
        <v/>
      </c>
      <c r="X33" s="15" t="str">
        <f>IF(I82="■","+MMG()","")</f>
        <v/>
      </c>
    </row>
    <row r="34" spans="2:24" ht="15" customHeight="1">
      <c r="B34" s="71"/>
      <c r="C34" s="72"/>
      <c r="D34" s="73" t="s">
        <v>99</v>
      </c>
      <c r="E34" s="74"/>
      <c r="F34" s="74"/>
      <c r="G34" s="73" t="s">
        <v>98</v>
      </c>
      <c r="H34" s="74"/>
      <c r="I34" s="74"/>
      <c r="J34" s="75"/>
      <c r="K34" s="74" t="s">
        <v>100</v>
      </c>
      <c r="L34" s="74"/>
      <c r="M34" s="74"/>
      <c r="N34" s="75"/>
      <c r="U34" s="15" t="str">
        <f>IF(G26="■","+Dent A()","")</f>
        <v/>
      </c>
      <c r="V34" s="15" t="str">
        <f>IF(G45="■","+Dent A()","")</f>
        <v/>
      </c>
      <c r="W34" s="15" t="str">
        <f>IF(G64="■","+Dent A()","")</f>
        <v/>
      </c>
      <c r="X34" s="15" t="str">
        <f>IF(G83="■","+Dent A()","")</f>
        <v/>
      </c>
    </row>
    <row r="35" spans="2:24" ht="15" customHeight="1">
      <c r="B35" s="71"/>
      <c r="C35" s="72"/>
      <c r="D35" s="76"/>
      <c r="E35" s="77"/>
      <c r="F35" s="2"/>
      <c r="G35" s="76"/>
      <c r="H35" s="77"/>
      <c r="I35" s="77"/>
      <c r="J35" s="1"/>
      <c r="K35" s="77"/>
      <c r="L35" s="77"/>
      <c r="M35" s="77"/>
      <c r="N35" s="1"/>
      <c r="U35" s="15" t="str">
        <f>IF(I26="■","+Dent B()","")</f>
        <v/>
      </c>
      <c r="V35" s="15" t="str">
        <f>IF(I45="■","+Dent B()","")</f>
        <v/>
      </c>
      <c r="W35" s="15" t="str">
        <f>IF(I64="■","+Dent B()","")</f>
        <v/>
      </c>
      <c r="X35" s="15" t="str">
        <f>IF(I83="■","+Dent B()","")</f>
        <v/>
      </c>
    </row>
    <row r="36" spans="2:24" ht="15" customHeight="1">
      <c r="B36" s="71"/>
      <c r="C36" s="72"/>
      <c r="D36" s="14" t="s">
        <v>46</v>
      </c>
      <c r="E36" s="78"/>
      <c r="F36" s="79"/>
      <c r="G36" s="79"/>
      <c r="H36" s="79"/>
      <c r="I36" s="79"/>
      <c r="J36" s="79"/>
      <c r="K36" s="79"/>
      <c r="L36" s="79"/>
      <c r="M36" s="79"/>
      <c r="N36" s="80"/>
      <c r="U36" s="15" t="str">
        <f>IF(K26="■","+Dent C()","")</f>
        <v/>
      </c>
      <c r="V36" s="15" t="str">
        <f>IF(K45="■","+Dent C()","")</f>
        <v/>
      </c>
      <c r="W36" s="15" t="str">
        <f>IF(K64="■","+Dent C()","")</f>
        <v/>
      </c>
      <c r="X36" s="15" t="str">
        <f>IF(K83="■","+Dent C()","")</f>
        <v/>
      </c>
    </row>
    <row r="37" spans="2:24" ht="15" customHeight="1">
      <c r="B37" s="71"/>
      <c r="C37" s="72"/>
      <c r="D37" s="81" t="s">
        <v>31</v>
      </c>
      <c r="E37" s="38" t="s">
        <v>102</v>
      </c>
      <c r="F37" s="27" t="s">
        <v>67</v>
      </c>
      <c r="G37" s="39" t="s">
        <v>102</v>
      </c>
      <c r="H37" s="27" t="s">
        <v>68</v>
      </c>
      <c r="I37" s="39" t="s">
        <v>102</v>
      </c>
      <c r="J37" s="27" t="s">
        <v>69</v>
      </c>
      <c r="K37" s="39" t="s">
        <v>102</v>
      </c>
      <c r="L37" s="27" t="s">
        <v>70</v>
      </c>
      <c r="M37" s="39" t="s">
        <v>102</v>
      </c>
      <c r="N37" s="27" t="s">
        <v>71</v>
      </c>
      <c r="U37" s="15" t="str">
        <f>IF(M26="■","+Dent Scaling()","")</f>
        <v/>
      </c>
      <c r="V37" s="15" t="str">
        <f>IF(M45="■","+Dent Scaling()","")</f>
        <v/>
      </c>
      <c r="W37" s="15" t="str">
        <f>IF(M64="■","+Dent Scaling()","")</f>
        <v/>
      </c>
      <c r="X37" s="15" t="str">
        <f>IF(M83="■","+Dent Scaling()","")</f>
        <v/>
      </c>
    </row>
    <row r="38" spans="2:24" ht="15" customHeight="1">
      <c r="B38" s="85" t="s">
        <v>83</v>
      </c>
      <c r="C38" s="86"/>
      <c r="D38" s="82"/>
      <c r="E38" s="39" t="s">
        <v>102</v>
      </c>
      <c r="F38" s="27" t="s">
        <v>63</v>
      </c>
      <c r="G38" s="39" t="s">
        <v>102</v>
      </c>
      <c r="H38" s="27" t="s">
        <v>64</v>
      </c>
      <c r="I38" s="39" t="s">
        <v>102</v>
      </c>
      <c r="J38" s="28" t="s">
        <v>65</v>
      </c>
      <c r="K38" s="38" t="s">
        <v>102</v>
      </c>
      <c r="L38" s="52" t="s">
        <v>66</v>
      </c>
      <c r="M38" s="52"/>
      <c r="N38" s="53"/>
      <c r="U38" t="str">
        <f>IF(E27="■","+"&amp;G27,"")</f>
        <v/>
      </c>
      <c r="V38" t="str">
        <f>IF(E46="■","+"&amp;G46,"")</f>
        <v/>
      </c>
      <c r="W38" t="str">
        <f>IF(E65="■","+"&amp;G65,"")</f>
        <v/>
      </c>
      <c r="X38" t="str">
        <f>IF(E84="■","+"&amp;G84,"")</f>
        <v/>
      </c>
    </row>
    <row r="39" spans="2:24" ht="15" customHeight="1">
      <c r="B39" s="71"/>
      <c r="C39" s="72"/>
      <c r="D39" s="83"/>
      <c r="E39" s="38" t="s">
        <v>102</v>
      </c>
      <c r="F39" s="27" t="s">
        <v>62</v>
      </c>
      <c r="G39" s="39" t="s">
        <v>102</v>
      </c>
      <c r="H39" s="52" t="s">
        <v>61</v>
      </c>
      <c r="I39" s="52"/>
      <c r="J39" s="53"/>
      <c r="K39" s="39" t="s">
        <v>102</v>
      </c>
      <c r="L39" s="52" t="s">
        <v>58</v>
      </c>
      <c r="M39" s="52"/>
      <c r="N39" s="53"/>
    </row>
    <row r="40" spans="2:24" ht="15" customHeight="1">
      <c r="B40" s="87"/>
      <c r="C40" s="88"/>
      <c r="D40" s="83"/>
      <c r="E40" s="38" t="s">
        <v>102</v>
      </c>
      <c r="F40" s="27" t="s">
        <v>60</v>
      </c>
      <c r="G40" s="39" t="s">
        <v>102</v>
      </c>
      <c r="H40" s="52" t="s">
        <v>80</v>
      </c>
      <c r="I40" s="52"/>
      <c r="J40" s="53"/>
      <c r="K40" s="40" t="s">
        <v>102</v>
      </c>
      <c r="L40" s="52" t="s">
        <v>59</v>
      </c>
      <c r="M40" s="52"/>
      <c r="N40" s="53"/>
    </row>
    <row r="41" spans="2:24" ht="15" customHeight="1">
      <c r="B41" s="30" t="s">
        <v>47</v>
      </c>
      <c r="C41" s="3"/>
      <c r="D41" s="82"/>
      <c r="E41" s="40" t="s">
        <v>102</v>
      </c>
      <c r="F41" s="43" t="s">
        <v>81</v>
      </c>
      <c r="G41" s="40" t="s">
        <v>102</v>
      </c>
      <c r="H41" s="31" t="s">
        <v>56</v>
      </c>
      <c r="I41" s="29"/>
      <c r="J41" s="32"/>
      <c r="K41" s="38" t="s">
        <v>102</v>
      </c>
      <c r="L41" s="27" t="s">
        <v>57</v>
      </c>
      <c r="M41" s="26"/>
      <c r="N41" s="27"/>
    </row>
    <row r="42" spans="2:24" ht="15" customHeight="1">
      <c r="B42" s="14" t="s">
        <v>35</v>
      </c>
      <c r="C42" s="4"/>
      <c r="D42" s="82"/>
      <c r="E42" s="96" t="s">
        <v>72</v>
      </c>
      <c r="F42" s="97"/>
      <c r="G42" s="97"/>
      <c r="H42" s="97"/>
      <c r="I42" s="97"/>
      <c r="J42" s="97"/>
      <c r="K42" s="97"/>
      <c r="L42" s="97"/>
      <c r="M42" s="97"/>
      <c r="N42" s="98"/>
    </row>
    <row r="43" spans="2:24" ht="15" customHeight="1">
      <c r="B43" s="14" t="s">
        <v>93</v>
      </c>
      <c r="C43" s="5"/>
      <c r="D43" s="82"/>
      <c r="E43" s="38" t="s">
        <v>102</v>
      </c>
      <c r="F43" s="52" t="s">
        <v>75</v>
      </c>
      <c r="G43" s="52"/>
      <c r="H43" s="53"/>
      <c r="I43" s="39" t="s">
        <v>102</v>
      </c>
      <c r="J43" s="52" t="s">
        <v>73</v>
      </c>
      <c r="K43" s="52"/>
      <c r="L43" s="53"/>
      <c r="M43" s="39" t="s">
        <v>102</v>
      </c>
      <c r="N43" s="27" t="s">
        <v>55</v>
      </c>
    </row>
    <row r="44" spans="2:24" ht="15" customHeight="1">
      <c r="B44" s="14" t="s">
        <v>48</v>
      </c>
      <c r="C44" s="4" t="str">
        <f ca="1">IF($C43&lt;&gt;"",DATEDIF($C43, TODAY(), "Y"),"")</f>
        <v/>
      </c>
      <c r="D44" s="82"/>
      <c r="E44" s="40" t="s">
        <v>102</v>
      </c>
      <c r="F44" s="54" t="s">
        <v>74</v>
      </c>
      <c r="G44" s="54"/>
      <c r="H44" s="55"/>
      <c r="I44" s="40" t="s">
        <v>102</v>
      </c>
      <c r="J44" s="54" t="s">
        <v>119</v>
      </c>
      <c r="K44" s="54"/>
      <c r="L44" s="55"/>
      <c r="M44" s="34"/>
      <c r="N44" s="31"/>
    </row>
    <row r="45" spans="2:24" ht="15" customHeight="1">
      <c r="B45" s="14" t="s">
        <v>49</v>
      </c>
      <c r="C45" s="5"/>
      <c r="D45" s="82"/>
      <c r="E45" s="56" t="str">
        <f>IF(COUNTIF($G45:$N45,"■")&lt;=1,"歯科検診","一つのみお選び下さい")</f>
        <v>歯科検診</v>
      </c>
      <c r="F45" s="57"/>
      <c r="G45" s="41" t="s">
        <v>78</v>
      </c>
      <c r="H45" s="33" t="s">
        <v>51</v>
      </c>
      <c r="I45" s="38" t="s">
        <v>78</v>
      </c>
      <c r="J45" s="27" t="s">
        <v>54</v>
      </c>
      <c r="K45" s="40" t="s">
        <v>102</v>
      </c>
      <c r="L45" s="27" t="s">
        <v>53</v>
      </c>
      <c r="M45" s="40" t="s">
        <v>102</v>
      </c>
      <c r="N45" s="31" t="s">
        <v>52</v>
      </c>
    </row>
    <row r="46" spans="2:24" ht="15" customHeight="1">
      <c r="B46" s="22" t="s">
        <v>115</v>
      </c>
      <c r="C46" s="4"/>
      <c r="D46" s="84"/>
      <c r="E46" s="41" t="s">
        <v>102</v>
      </c>
      <c r="F46" s="33" t="s">
        <v>91</v>
      </c>
      <c r="G46" s="89"/>
      <c r="H46" s="90"/>
      <c r="I46" s="90"/>
      <c r="J46" s="90"/>
      <c r="K46" s="90"/>
      <c r="L46" s="90"/>
      <c r="M46" s="90"/>
      <c r="N46" s="91"/>
    </row>
    <row r="47" spans="2:24" ht="12" customHeight="1">
      <c r="B47" s="50" t="s">
        <v>101</v>
      </c>
      <c r="C47" s="44" t="str">
        <f>CONCATENATE(V$4,V$5,V$6,V$7,V$8,V$9,V$10,V$11,V$12,V$13,V$14,V$15,V$16,V$17,V$18,V$19,V$20,V$21,V$22,V$23,V$24,V$25,V$26,V$27,V$28,V$29,V$30,V$31,V$32,V$33,V$34,V$35,V$36,V$37)</f>
        <v/>
      </c>
      <c r="D47" s="44"/>
      <c r="E47" s="44"/>
      <c r="F47" s="44"/>
      <c r="G47" s="44"/>
      <c r="H47" s="44"/>
      <c r="I47" s="44"/>
      <c r="J47" s="44"/>
      <c r="K47" s="44"/>
      <c r="L47" s="44"/>
      <c r="M47" s="44"/>
      <c r="N47" s="45"/>
    </row>
    <row r="48" spans="2:24" ht="12" customHeight="1">
      <c r="B48" s="51"/>
      <c r="C48" s="46"/>
      <c r="D48" s="46"/>
      <c r="E48" s="46"/>
      <c r="F48" s="46"/>
      <c r="G48" s="46"/>
      <c r="H48" s="46"/>
      <c r="I48" s="46"/>
      <c r="J48" s="46"/>
      <c r="K48" s="46"/>
      <c r="L48" s="46"/>
      <c r="M48" s="46"/>
      <c r="N48" s="47"/>
    </row>
    <row r="49" spans="2:14" ht="12" customHeight="1">
      <c r="B49" s="35"/>
      <c r="C49" s="48"/>
      <c r="D49" s="48"/>
      <c r="E49" s="48"/>
      <c r="F49" s="48"/>
      <c r="G49" s="48"/>
      <c r="H49" s="48"/>
      <c r="I49" s="48"/>
      <c r="J49" s="48"/>
      <c r="K49" s="48"/>
      <c r="L49" s="48"/>
      <c r="M49" s="48"/>
      <c r="N49" s="49"/>
    </row>
    <row r="50" spans="2:14" ht="15" customHeight="1"/>
    <row r="51" spans="2:14" ht="15" customHeight="1">
      <c r="B51" s="92" t="s">
        <v>109</v>
      </c>
      <c r="C51" s="92"/>
      <c r="D51" s="36" t="s">
        <v>82</v>
      </c>
      <c r="E51" s="93" t="s">
        <v>108</v>
      </c>
      <c r="F51" s="94"/>
      <c r="G51" s="94"/>
      <c r="H51" s="94"/>
      <c r="I51" s="94"/>
      <c r="J51" s="94"/>
      <c r="K51" s="95"/>
      <c r="L51" s="37" t="s">
        <v>45</v>
      </c>
      <c r="M51" s="78" t="s">
        <v>111</v>
      </c>
      <c r="N51" s="80"/>
    </row>
    <row r="52" spans="2:14" ht="15" customHeight="1">
      <c r="B52" s="61" t="s">
        <v>84</v>
      </c>
      <c r="C52" s="62"/>
      <c r="D52" s="25" t="s">
        <v>90</v>
      </c>
      <c r="E52" s="63"/>
      <c r="F52" s="64"/>
      <c r="G52" s="64"/>
      <c r="H52" s="65"/>
      <c r="I52" s="66" t="s">
        <v>50</v>
      </c>
      <c r="J52" s="67"/>
      <c r="K52" s="68"/>
      <c r="L52" s="69"/>
      <c r="M52" s="69"/>
      <c r="N52" s="70"/>
    </row>
    <row r="53" spans="2:14" ht="15" customHeight="1">
      <c r="B53" s="71"/>
      <c r="C53" s="72"/>
      <c r="D53" s="73" t="s">
        <v>99</v>
      </c>
      <c r="E53" s="74"/>
      <c r="F53" s="74"/>
      <c r="G53" s="73" t="s">
        <v>98</v>
      </c>
      <c r="H53" s="74"/>
      <c r="I53" s="74"/>
      <c r="J53" s="75"/>
      <c r="K53" s="74" t="s">
        <v>100</v>
      </c>
      <c r="L53" s="74"/>
      <c r="M53" s="74"/>
      <c r="N53" s="75"/>
    </row>
    <row r="54" spans="2:14" ht="15" customHeight="1">
      <c r="B54" s="71"/>
      <c r="C54" s="72"/>
      <c r="D54" s="76"/>
      <c r="E54" s="77"/>
      <c r="F54" s="2"/>
      <c r="G54" s="76"/>
      <c r="H54" s="77"/>
      <c r="I54" s="77"/>
      <c r="J54" s="1"/>
      <c r="K54" s="77"/>
      <c r="L54" s="77"/>
      <c r="M54" s="77"/>
      <c r="N54" s="1"/>
    </row>
    <row r="55" spans="2:14" ht="15" customHeight="1">
      <c r="B55" s="71"/>
      <c r="C55" s="72"/>
      <c r="D55" s="14" t="s">
        <v>46</v>
      </c>
      <c r="E55" s="78"/>
      <c r="F55" s="79"/>
      <c r="G55" s="79"/>
      <c r="H55" s="79"/>
      <c r="I55" s="79"/>
      <c r="J55" s="79"/>
      <c r="K55" s="79"/>
      <c r="L55" s="79"/>
      <c r="M55" s="79"/>
      <c r="N55" s="80"/>
    </row>
    <row r="56" spans="2:14" ht="15" customHeight="1">
      <c r="B56" s="71"/>
      <c r="C56" s="72"/>
      <c r="D56" s="81" t="s">
        <v>31</v>
      </c>
      <c r="E56" s="38" t="s">
        <v>102</v>
      </c>
      <c r="F56" s="27" t="s">
        <v>67</v>
      </c>
      <c r="G56" s="39" t="s">
        <v>102</v>
      </c>
      <c r="H56" s="27" t="s">
        <v>68</v>
      </c>
      <c r="I56" s="39" t="s">
        <v>102</v>
      </c>
      <c r="J56" s="27" t="s">
        <v>69</v>
      </c>
      <c r="K56" s="39" t="s">
        <v>102</v>
      </c>
      <c r="L56" s="27" t="s">
        <v>70</v>
      </c>
      <c r="M56" s="39" t="s">
        <v>102</v>
      </c>
      <c r="N56" s="27" t="s">
        <v>71</v>
      </c>
    </row>
    <row r="57" spans="2:14" ht="15" customHeight="1">
      <c r="B57" s="85" t="s">
        <v>83</v>
      </c>
      <c r="C57" s="86"/>
      <c r="D57" s="82"/>
      <c r="E57" s="39" t="s">
        <v>102</v>
      </c>
      <c r="F57" s="27" t="s">
        <v>63</v>
      </c>
      <c r="G57" s="39" t="s">
        <v>102</v>
      </c>
      <c r="H57" s="27" t="s">
        <v>64</v>
      </c>
      <c r="I57" s="39" t="s">
        <v>102</v>
      </c>
      <c r="J57" s="28" t="s">
        <v>65</v>
      </c>
      <c r="K57" s="38" t="s">
        <v>102</v>
      </c>
      <c r="L57" s="52" t="s">
        <v>66</v>
      </c>
      <c r="M57" s="52"/>
      <c r="N57" s="53"/>
    </row>
    <row r="58" spans="2:14" ht="15" customHeight="1">
      <c r="B58" s="71"/>
      <c r="C58" s="72"/>
      <c r="D58" s="83"/>
      <c r="E58" s="38" t="s">
        <v>102</v>
      </c>
      <c r="F58" s="27" t="s">
        <v>62</v>
      </c>
      <c r="G58" s="39" t="s">
        <v>102</v>
      </c>
      <c r="H58" s="52" t="s">
        <v>61</v>
      </c>
      <c r="I58" s="52"/>
      <c r="J58" s="53"/>
      <c r="K58" s="39" t="s">
        <v>102</v>
      </c>
      <c r="L58" s="52" t="s">
        <v>58</v>
      </c>
      <c r="M58" s="52"/>
      <c r="N58" s="53"/>
    </row>
    <row r="59" spans="2:14" ht="15" customHeight="1">
      <c r="B59" s="87"/>
      <c r="C59" s="88"/>
      <c r="D59" s="83"/>
      <c r="E59" s="38" t="s">
        <v>102</v>
      </c>
      <c r="F59" s="27" t="s">
        <v>60</v>
      </c>
      <c r="G59" s="39" t="s">
        <v>102</v>
      </c>
      <c r="H59" s="52" t="s">
        <v>80</v>
      </c>
      <c r="I59" s="52"/>
      <c r="J59" s="53"/>
      <c r="K59" s="40" t="s">
        <v>102</v>
      </c>
      <c r="L59" s="52" t="s">
        <v>59</v>
      </c>
      <c r="M59" s="52"/>
      <c r="N59" s="53"/>
    </row>
    <row r="60" spans="2:14" ht="15" customHeight="1">
      <c r="B60" s="30" t="s">
        <v>47</v>
      </c>
      <c r="C60" s="3"/>
      <c r="D60" s="82"/>
      <c r="E60" s="40" t="s">
        <v>102</v>
      </c>
      <c r="F60" s="43" t="s">
        <v>81</v>
      </c>
      <c r="G60" s="40" t="s">
        <v>102</v>
      </c>
      <c r="H60" s="31" t="s">
        <v>56</v>
      </c>
      <c r="I60" s="29"/>
      <c r="J60" s="32"/>
      <c r="K60" s="38" t="s">
        <v>102</v>
      </c>
      <c r="L60" s="27" t="s">
        <v>57</v>
      </c>
      <c r="M60" s="26"/>
      <c r="N60" s="27"/>
    </row>
    <row r="61" spans="2:14" ht="15" customHeight="1">
      <c r="B61" s="14" t="s">
        <v>35</v>
      </c>
      <c r="C61" s="4"/>
      <c r="D61" s="82"/>
      <c r="E61" s="58" t="s">
        <v>72</v>
      </c>
      <c r="F61" s="59"/>
      <c r="G61" s="59"/>
      <c r="H61" s="59"/>
      <c r="I61" s="59"/>
      <c r="J61" s="59"/>
      <c r="K61" s="59"/>
      <c r="L61" s="59"/>
      <c r="M61" s="59"/>
      <c r="N61" s="60"/>
    </row>
    <row r="62" spans="2:14" ht="15" customHeight="1">
      <c r="B62" s="14" t="s">
        <v>93</v>
      </c>
      <c r="C62" s="5"/>
      <c r="D62" s="82"/>
      <c r="E62" s="38" t="s">
        <v>102</v>
      </c>
      <c r="F62" s="52" t="s">
        <v>75</v>
      </c>
      <c r="G62" s="52"/>
      <c r="H62" s="53"/>
      <c r="I62" s="39" t="s">
        <v>102</v>
      </c>
      <c r="J62" s="52" t="s">
        <v>73</v>
      </c>
      <c r="K62" s="52"/>
      <c r="L62" s="53"/>
      <c r="M62" s="39" t="s">
        <v>102</v>
      </c>
      <c r="N62" s="27" t="s">
        <v>55</v>
      </c>
    </row>
    <row r="63" spans="2:14" ht="15" customHeight="1">
      <c r="B63" s="14" t="s">
        <v>48</v>
      </c>
      <c r="C63" s="4" t="str">
        <f ca="1">IF($C62&lt;&gt;"",DATEDIF($C62, TODAY(), "Y"),"")</f>
        <v/>
      </c>
      <c r="D63" s="82"/>
      <c r="E63" s="40" t="s">
        <v>102</v>
      </c>
      <c r="F63" s="54" t="s">
        <v>74</v>
      </c>
      <c r="G63" s="54"/>
      <c r="H63" s="55"/>
      <c r="I63" s="40" t="s">
        <v>102</v>
      </c>
      <c r="J63" s="54" t="s">
        <v>119</v>
      </c>
      <c r="K63" s="54"/>
      <c r="L63" s="55"/>
      <c r="M63" s="34"/>
      <c r="N63" s="31"/>
    </row>
    <row r="64" spans="2:14" ht="15" customHeight="1">
      <c r="B64" s="14" t="s">
        <v>49</v>
      </c>
      <c r="C64" s="5"/>
      <c r="D64" s="82"/>
      <c r="E64" s="56" t="str">
        <f>IF(COUNTIF($G64:$N64,"■")&lt;=1,"歯科検診","一つのみお選び下さい")</f>
        <v>歯科検診</v>
      </c>
      <c r="F64" s="57"/>
      <c r="G64" s="41" t="s">
        <v>102</v>
      </c>
      <c r="H64" s="33" t="s">
        <v>51</v>
      </c>
      <c r="I64" s="38" t="s">
        <v>102</v>
      </c>
      <c r="J64" s="27" t="s">
        <v>54</v>
      </c>
      <c r="K64" s="40" t="s">
        <v>102</v>
      </c>
      <c r="L64" s="27" t="s">
        <v>53</v>
      </c>
      <c r="M64" s="40" t="s">
        <v>102</v>
      </c>
      <c r="N64" s="31" t="s">
        <v>52</v>
      </c>
    </row>
    <row r="65" spans="2:14" ht="15" customHeight="1">
      <c r="B65" s="22" t="s">
        <v>115</v>
      </c>
      <c r="C65" s="4"/>
      <c r="D65" s="84"/>
      <c r="E65" s="41" t="s">
        <v>102</v>
      </c>
      <c r="F65" s="33" t="s">
        <v>91</v>
      </c>
      <c r="G65" s="89"/>
      <c r="H65" s="90"/>
      <c r="I65" s="90"/>
      <c r="J65" s="90"/>
      <c r="K65" s="90"/>
      <c r="L65" s="90"/>
      <c r="M65" s="90"/>
      <c r="N65" s="91"/>
    </row>
    <row r="66" spans="2:14" ht="12" customHeight="1">
      <c r="B66" s="50" t="s">
        <v>101</v>
      </c>
      <c r="C66" s="44" t="str">
        <f>CONCATENATE(W$4,W$5,W$6,W$7,W$8,W$9,W$10,W$11,W$12,W$13,W$14,W$15,W$16,W$17,W$18,W$19,W$20,W$21,W$22,W$23,W$24,W$25,W$26,W$27,W$28,W$29,W$30,W$31,W$32,W$33,W$34,W$35,W$36,W$37)</f>
        <v/>
      </c>
      <c r="D66" s="44"/>
      <c r="E66" s="44"/>
      <c r="F66" s="44"/>
      <c r="G66" s="44"/>
      <c r="H66" s="44"/>
      <c r="I66" s="44"/>
      <c r="J66" s="44"/>
      <c r="K66" s="44"/>
      <c r="L66" s="44"/>
      <c r="M66" s="44"/>
      <c r="N66" s="45"/>
    </row>
    <row r="67" spans="2:14" ht="12" customHeight="1">
      <c r="B67" s="51"/>
      <c r="C67" s="46"/>
      <c r="D67" s="46"/>
      <c r="E67" s="46"/>
      <c r="F67" s="46"/>
      <c r="G67" s="46"/>
      <c r="H67" s="46"/>
      <c r="I67" s="46"/>
      <c r="J67" s="46"/>
      <c r="K67" s="46"/>
      <c r="L67" s="46"/>
      <c r="M67" s="46"/>
      <c r="N67" s="47"/>
    </row>
    <row r="68" spans="2:14" ht="12" customHeight="1">
      <c r="B68" s="35"/>
      <c r="C68" s="48"/>
      <c r="D68" s="48"/>
      <c r="E68" s="48"/>
      <c r="F68" s="48"/>
      <c r="G68" s="48"/>
      <c r="H68" s="48"/>
      <c r="I68" s="48"/>
      <c r="J68" s="48"/>
      <c r="K68" s="48"/>
      <c r="L68" s="48"/>
      <c r="M68" s="48"/>
      <c r="N68" s="49"/>
    </row>
    <row r="69" spans="2:14" ht="15" customHeight="1"/>
    <row r="70" spans="2:14" ht="15" customHeight="1">
      <c r="B70" s="92" t="s">
        <v>110</v>
      </c>
      <c r="C70" s="92"/>
      <c r="D70" s="36" t="s">
        <v>82</v>
      </c>
      <c r="E70" s="93" t="s">
        <v>108</v>
      </c>
      <c r="F70" s="94"/>
      <c r="G70" s="94"/>
      <c r="H70" s="94"/>
      <c r="I70" s="94"/>
      <c r="J70" s="94"/>
      <c r="K70" s="95"/>
      <c r="L70" s="37" t="s">
        <v>45</v>
      </c>
      <c r="M70" s="78" t="s">
        <v>111</v>
      </c>
      <c r="N70" s="80"/>
    </row>
    <row r="71" spans="2:14" ht="15" customHeight="1">
      <c r="B71" s="61" t="s">
        <v>84</v>
      </c>
      <c r="C71" s="62"/>
      <c r="D71" s="25" t="s">
        <v>90</v>
      </c>
      <c r="E71" s="63"/>
      <c r="F71" s="64"/>
      <c r="G71" s="64"/>
      <c r="H71" s="65"/>
      <c r="I71" s="66" t="s">
        <v>50</v>
      </c>
      <c r="J71" s="67"/>
      <c r="K71" s="68"/>
      <c r="L71" s="69"/>
      <c r="M71" s="69"/>
      <c r="N71" s="70"/>
    </row>
    <row r="72" spans="2:14" ht="15" customHeight="1">
      <c r="B72" s="71"/>
      <c r="C72" s="72"/>
      <c r="D72" s="73" t="s">
        <v>99</v>
      </c>
      <c r="E72" s="74"/>
      <c r="F72" s="74"/>
      <c r="G72" s="73" t="s">
        <v>98</v>
      </c>
      <c r="H72" s="74"/>
      <c r="I72" s="74"/>
      <c r="J72" s="75"/>
      <c r="K72" s="74" t="s">
        <v>100</v>
      </c>
      <c r="L72" s="74"/>
      <c r="M72" s="74"/>
      <c r="N72" s="75"/>
    </row>
    <row r="73" spans="2:14" ht="15" customHeight="1">
      <c r="B73" s="71"/>
      <c r="C73" s="72"/>
      <c r="D73" s="76"/>
      <c r="E73" s="77"/>
      <c r="F73" s="2"/>
      <c r="G73" s="76"/>
      <c r="H73" s="77"/>
      <c r="I73" s="77"/>
      <c r="J73" s="1"/>
      <c r="K73" s="77"/>
      <c r="L73" s="77"/>
      <c r="M73" s="77"/>
      <c r="N73" s="1"/>
    </row>
    <row r="74" spans="2:14" ht="15" customHeight="1">
      <c r="B74" s="71"/>
      <c r="C74" s="72"/>
      <c r="D74" s="14" t="s">
        <v>46</v>
      </c>
      <c r="E74" s="78"/>
      <c r="F74" s="79"/>
      <c r="G74" s="79"/>
      <c r="H74" s="79"/>
      <c r="I74" s="79"/>
      <c r="J74" s="79"/>
      <c r="K74" s="79"/>
      <c r="L74" s="79"/>
      <c r="M74" s="79"/>
      <c r="N74" s="80"/>
    </row>
    <row r="75" spans="2:14" ht="15" customHeight="1">
      <c r="B75" s="71"/>
      <c r="C75" s="72"/>
      <c r="D75" s="81" t="s">
        <v>31</v>
      </c>
      <c r="E75" s="38" t="s">
        <v>102</v>
      </c>
      <c r="F75" s="27" t="s">
        <v>67</v>
      </c>
      <c r="G75" s="39" t="s">
        <v>102</v>
      </c>
      <c r="H75" s="27" t="s">
        <v>68</v>
      </c>
      <c r="I75" s="39" t="s">
        <v>102</v>
      </c>
      <c r="J75" s="27" t="s">
        <v>69</v>
      </c>
      <c r="K75" s="39" t="s">
        <v>102</v>
      </c>
      <c r="L75" s="27" t="s">
        <v>70</v>
      </c>
      <c r="M75" s="39" t="s">
        <v>102</v>
      </c>
      <c r="N75" s="27" t="s">
        <v>71</v>
      </c>
    </row>
    <row r="76" spans="2:14" ht="15" customHeight="1">
      <c r="B76" s="85" t="s">
        <v>83</v>
      </c>
      <c r="C76" s="86"/>
      <c r="D76" s="82"/>
      <c r="E76" s="39" t="s">
        <v>102</v>
      </c>
      <c r="F76" s="27" t="s">
        <v>63</v>
      </c>
      <c r="G76" s="39" t="s">
        <v>102</v>
      </c>
      <c r="H76" s="27" t="s">
        <v>64</v>
      </c>
      <c r="I76" s="39" t="s">
        <v>102</v>
      </c>
      <c r="J76" s="28" t="s">
        <v>65</v>
      </c>
      <c r="K76" s="38" t="s">
        <v>102</v>
      </c>
      <c r="L76" s="52" t="s">
        <v>66</v>
      </c>
      <c r="M76" s="52"/>
      <c r="N76" s="53"/>
    </row>
    <row r="77" spans="2:14" ht="15" customHeight="1">
      <c r="B77" s="71"/>
      <c r="C77" s="72"/>
      <c r="D77" s="83"/>
      <c r="E77" s="38" t="s">
        <v>102</v>
      </c>
      <c r="F77" s="27" t="s">
        <v>62</v>
      </c>
      <c r="G77" s="39" t="s">
        <v>102</v>
      </c>
      <c r="H77" s="52" t="s">
        <v>61</v>
      </c>
      <c r="I77" s="52"/>
      <c r="J77" s="53"/>
      <c r="K77" s="39" t="s">
        <v>102</v>
      </c>
      <c r="L77" s="52" t="s">
        <v>58</v>
      </c>
      <c r="M77" s="52"/>
      <c r="N77" s="53"/>
    </row>
    <row r="78" spans="2:14" ht="15" customHeight="1">
      <c r="B78" s="87"/>
      <c r="C78" s="88"/>
      <c r="D78" s="83"/>
      <c r="E78" s="38" t="s">
        <v>102</v>
      </c>
      <c r="F78" s="27" t="s">
        <v>60</v>
      </c>
      <c r="G78" s="39" t="s">
        <v>102</v>
      </c>
      <c r="H78" s="52" t="s">
        <v>80</v>
      </c>
      <c r="I78" s="52"/>
      <c r="J78" s="53"/>
      <c r="K78" s="40" t="s">
        <v>102</v>
      </c>
      <c r="L78" s="52" t="s">
        <v>59</v>
      </c>
      <c r="M78" s="52"/>
      <c r="N78" s="53"/>
    </row>
    <row r="79" spans="2:14" ht="15" customHeight="1">
      <c r="B79" s="30" t="s">
        <v>47</v>
      </c>
      <c r="C79" s="3"/>
      <c r="D79" s="82"/>
      <c r="E79" s="40" t="s">
        <v>78</v>
      </c>
      <c r="F79" s="43" t="s">
        <v>81</v>
      </c>
      <c r="G79" s="40" t="s">
        <v>102</v>
      </c>
      <c r="H79" s="31" t="s">
        <v>56</v>
      </c>
      <c r="I79" s="29"/>
      <c r="J79" s="32"/>
      <c r="K79" s="38" t="s">
        <v>102</v>
      </c>
      <c r="L79" s="27" t="s">
        <v>57</v>
      </c>
      <c r="M79" s="26"/>
      <c r="N79" s="27"/>
    </row>
    <row r="80" spans="2:14" ht="15" customHeight="1">
      <c r="B80" s="14" t="s">
        <v>35</v>
      </c>
      <c r="C80" s="4"/>
      <c r="D80" s="82"/>
      <c r="E80" s="58" t="s">
        <v>72</v>
      </c>
      <c r="F80" s="59"/>
      <c r="G80" s="59"/>
      <c r="H80" s="59"/>
      <c r="I80" s="59"/>
      <c r="J80" s="59"/>
      <c r="K80" s="59"/>
      <c r="L80" s="59"/>
      <c r="M80" s="59"/>
      <c r="N80" s="60"/>
    </row>
    <row r="81" spans="2:14" ht="15" customHeight="1">
      <c r="B81" s="14" t="s">
        <v>93</v>
      </c>
      <c r="C81" s="5"/>
      <c r="D81" s="82"/>
      <c r="E81" s="38" t="s">
        <v>102</v>
      </c>
      <c r="F81" s="52" t="s">
        <v>75</v>
      </c>
      <c r="G81" s="52"/>
      <c r="H81" s="53"/>
      <c r="I81" s="39" t="s">
        <v>102</v>
      </c>
      <c r="J81" s="52" t="s">
        <v>73</v>
      </c>
      <c r="K81" s="52"/>
      <c r="L81" s="53"/>
      <c r="M81" s="39" t="s">
        <v>102</v>
      </c>
      <c r="N81" s="27" t="s">
        <v>55</v>
      </c>
    </row>
    <row r="82" spans="2:14" ht="15" customHeight="1">
      <c r="B82" s="14" t="s">
        <v>48</v>
      </c>
      <c r="C82" s="4" t="str">
        <f ca="1">IF($C81&lt;&gt;"",DATEDIF($C81, TODAY(), "Y"),"")</f>
        <v/>
      </c>
      <c r="D82" s="82"/>
      <c r="E82" s="40" t="s">
        <v>102</v>
      </c>
      <c r="F82" s="54" t="s">
        <v>74</v>
      </c>
      <c r="G82" s="54"/>
      <c r="H82" s="55"/>
      <c r="I82" s="40" t="s">
        <v>102</v>
      </c>
      <c r="J82" s="54" t="s">
        <v>119</v>
      </c>
      <c r="K82" s="54"/>
      <c r="L82" s="55"/>
      <c r="M82" s="34"/>
      <c r="N82" s="31"/>
    </row>
    <row r="83" spans="2:14" ht="15" customHeight="1">
      <c r="B83" s="14" t="s">
        <v>49</v>
      </c>
      <c r="C83" s="5"/>
      <c r="D83" s="82"/>
      <c r="E83" s="56" t="str">
        <f>IF(COUNTIF($G83:$N83,"■")&lt;=1,"歯科検診","一つのみお選び下さい")</f>
        <v>歯科検診</v>
      </c>
      <c r="F83" s="57"/>
      <c r="G83" s="41" t="s">
        <v>78</v>
      </c>
      <c r="H83" s="33" t="s">
        <v>51</v>
      </c>
      <c r="I83" s="38" t="s">
        <v>78</v>
      </c>
      <c r="J83" s="27" t="s">
        <v>54</v>
      </c>
      <c r="K83" s="40" t="s">
        <v>102</v>
      </c>
      <c r="L83" s="27" t="s">
        <v>53</v>
      </c>
      <c r="M83" s="40" t="s">
        <v>102</v>
      </c>
      <c r="N83" s="31" t="s">
        <v>52</v>
      </c>
    </row>
    <row r="84" spans="2:14" ht="15" customHeight="1">
      <c r="B84" s="22" t="s">
        <v>115</v>
      </c>
      <c r="C84" s="4"/>
      <c r="D84" s="84"/>
      <c r="E84" s="41" t="s">
        <v>102</v>
      </c>
      <c r="F84" s="33" t="s">
        <v>91</v>
      </c>
      <c r="G84" s="89"/>
      <c r="H84" s="90"/>
      <c r="I84" s="90"/>
      <c r="J84" s="90"/>
      <c r="K84" s="90"/>
      <c r="L84" s="90"/>
      <c r="M84" s="90"/>
      <c r="N84" s="91"/>
    </row>
    <row r="85" spans="2:14" ht="12" customHeight="1">
      <c r="B85" s="50" t="s">
        <v>101</v>
      </c>
      <c r="C85" s="44" t="str">
        <f>CONCATENATE(X$4,X$5,X$6,X$7,X$8,X$9,X$10,X$11,X$12,X$13,X$14,X$15,X$16,X$17,X$18,X$19,X$20,X$21,X$22,X$23,X$24,X$25,X$26,X$27,X$28,X$29,X$30,X$31,X$32,X$33,X$34,X$35,X$36,X$37)</f>
        <v/>
      </c>
      <c r="D85" s="44"/>
      <c r="E85" s="44"/>
      <c r="F85" s="44"/>
      <c r="G85" s="44"/>
      <c r="H85" s="44"/>
      <c r="I85" s="44"/>
      <c r="J85" s="44"/>
      <c r="K85" s="44"/>
      <c r="L85" s="44"/>
      <c r="M85" s="44"/>
      <c r="N85" s="45"/>
    </row>
    <row r="86" spans="2:14" ht="12" customHeight="1">
      <c r="B86" s="51"/>
      <c r="C86" s="46"/>
      <c r="D86" s="46"/>
      <c r="E86" s="46"/>
      <c r="F86" s="46"/>
      <c r="G86" s="46"/>
      <c r="H86" s="46"/>
      <c r="I86" s="46"/>
      <c r="J86" s="46"/>
      <c r="K86" s="46"/>
      <c r="L86" s="46"/>
      <c r="M86" s="46"/>
      <c r="N86" s="47"/>
    </row>
    <row r="87" spans="2:14" ht="12" customHeight="1">
      <c r="B87" s="35"/>
      <c r="C87" s="48"/>
      <c r="D87" s="48"/>
      <c r="E87" s="48"/>
      <c r="F87" s="48"/>
      <c r="G87" s="48"/>
      <c r="H87" s="48"/>
      <c r="I87" s="48"/>
      <c r="J87" s="48"/>
      <c r="K87" s="48"/>
      <c r="L87" s="48"/>
      <c r="M87" s="48"/>
      <c r="N87" s="49"/>
    </row>
    <row r="88" spans="2:14" ht="18" customHeight="1"/>
  </sheetData>
  <sheetProtection algorithmName="SHA-512" hashValue="xD5+uKiCQnWWagO1CD4t4Ukt/tKHId/6Ntkh09bxTm6nLTyz+KNqBF/VnJNgBLjU2xfcEKl7NsWcTl+0YB7WaQ==" saltValue="oS1Gba5Dh+Mu24hLlDl/BA==" spinCount="100000" sheet="1" objects="1" scenarios="1"/>
  <mergeCells count="148">
    <mergeCell ref="K15:N15"/>
    <mergeCell ref="B15:C18"/>
    <mergeCell ref="B14:C14"/>
    <mergeCell ref="B19:C19"/>
    <mergeCell ref="D15:F15"/>
    <mergeCell ref="D16:E16"/>
    <mergeCell ref="G16:I16"/>
    <mergeCell ref="K16:M16"/>
    <mergeCell ref="F25:H25"/>
    <mergeCell ref="L21:N21"/>
    <mergeCell ref="H21:J21"/>
    <mergeCell ref="B1:N1"/>
    <mergeCell ref="M13:N13"/>
    <mergeCell ref="C4:N4"/>
    <mergeCell ref="K5:L5"/>
    <mergeCell ref="M5:N5"/>
    <mergeCell ref="B13:C13"/>
    <mergeCell ref="I2:J2"/>
    <mergeCell ref="C5:J5"/>
    <mergeCell ref="C3:G3"/>
    <mergeCell ref="C7:N7"/>
    <mergeCell ref="B10:N11"/>
    <mergeCell ref="B9:C9"/>
    <mergeCell ref="D9:N9"/>
    <mergeCell ref="H3:I3"/>
    <mergeCell ref="J3:N3"/>
    <mergeCell ref="C28:N28"/>
    <mergeCell ref="B32:C32"/>
    <mergeCell ref="E32:K32"/>
    <mergeCell ref="M32:N32"/>
    <mergeCell ref="E26:F26"/>
    <mergeCell ref="G27:N27"/>
    <mergeCell ref="I6:J6"/>
    <mergeCell ref="K6:N6"/>
    <mergeCell ref="E6:H6"/>
    <mergeCell ref="E13:K13"/>
    <mergeCell ref="J24:L24"/>
    <mergeCell ref="J25:L25"/>
    <mergeCell ref="F24:H24"/>
    <mergeCell ref="E14:H14"/>
    <mergeCell ref="K14:N14"/>
    <mergeCell ref="L19:N19"/>
    <mergeCell ref="L20:N20"/>
    <mergeCell ref="E17:N17"/>
    <mergeCell ref="E23:N23"/>
    <mergeCell ref="D18:D27"/>
    <mergeCell ref="B20:C21"/>
    <mergeCell ref="I14:J14"/>
    <mergeCell ref="H20:J20"/>
    <mergeCell ref="G15:J15"/>
    <mergeCell ref="H39:J39"/>
    <mergeCell ref="L39:N39"/>
    <mergeCell ref="H40:J40"/>
    <mergeCell ref="L40:N40"/>
    <mergeCell ref="E42:N42"/>
    <mergeCell ref="B33:C33"/>
    <mergeCell ref="E33:H33"/>
    <mergeCell ref="I33:J33"/>
    <mergeCell ref="K33:N33"/>
    <mergeCell ref="B34:C37"/>
    <mergeCell ref="D34:F34"/>
    <mergeCell ref="G34:J34"/>
    <mergeCell ref="K34:N34"/>
    <mergeCell ref="D35:E35"/>
    <mergeCell ref="G35:I35"/>
    <mergeCell ref="K35:M35"/>
    <mergeCell ref="E36:N36"/>
    <mergeCell ref="D37:D46"/>
    <mergeCell ref="B38:C38"/>
    <mergeCell ref="L38:N38"/>
    <mergeCell ref="B39:C40"/>
    <mergeCell ref="G46:N46"/>
    <mergeCell ref="C47:N47"/>
    <mergeCell ref="B51:C51"/>
    <mergeCell ref="E51:K51"/>
    <mergeCell ref="M51:N51"/>
    <mergeCell ref="F43:H43"/>
    <mergeCell ref="J43:L43"/>
    <mergeCell ref="F44:H44"/>
    <mergeCell ref="J44:L44"/>
    <mergeCell ref="E45:F45"/>
    <mergeCell ref="H58:J58"/>
    <mergeCell ref="L58:N58"/>
    <mergeCell ref="H59:J59"/>
    <mergeCell ref="L59:N59"/>
    <mergeCell ref="E61:N61"/>
    <mergeCell ref="B52:C52"/>
    <mergeCell ref="E52:H52"/>
    <mergeCell ref="I52:J52"/>
    <mergeCell ref="K52:N52"/>
    <mergeCell ref="B53:C56"/>
    <mergeCell ref="D53:F53"/>
    <mergeCell ref="G53:J53"/>
    <mergeCell ref="K53:N53"/>
    <mergeCell ref="D54:E54"/>
    <mergeCell ref="G54:I54"/>
    <mergeCell ref="K54:M54"/>
    <mergeCell ref="E55:N55"/>
    <mergeCell ref="D56:D65"/>
    <mergeCell ref="B57:C57"/>
    <mergeCell ref="L57:N57"/>
    <mergeCell ref="B58:C59"/>
    <mergeCell ref="G65:N65"/>
    <mergeCell ref="C66:N66"/>
    <mergeCell ref="B70:C70"/>
    <mergeCell ref="E70:K70"/>
    <mergeCell ref="M70:N70"/>
    <mergeCell ref="F62:H62"/>
    <mergeCell ref="J62:L62"/>
    <mergeCell ref="F63:H63"/>
    <mergeCell ref="J63:L63"/>
    <mergeCell ref="E64:F64"/>
    <mergeCell ref="D72:F72"/>
    <mergeCell ref="G72:J72"/>
    <mergeCell ref="K72:N72"/>
    <mergeCell ref="D73:E73"/>
    <mergeCell ref="G73:I73"/>
    <mergeCell ref="K73:M73"/>
    <mergeCell ref="E74:N74"/>
    <mergeCell ref="D75:D84"/>
    <mergeCell ref="B76:C76"/>
    <mergeCell ref="L76:N76"/>
    <mergeCell ref="B77:C78"/>
    <mergeCell ref="G84:N84"/>
    <mergeCell ref="C85:N85"/>
    <mergeCell ref="C29:N30"/>
    <mergeCell ref="B28:B29"/>
    <mergeCell ref="B47:B48"/>
    <mergeCell ref="C48:N49"/>
    <mergeCell ref="B66:B67"/>
    <mergeCell ref="C67:N68"/>
    <mergeCell ref="B85:B86"/>
    <mergeCell ref="C86:N87"/>
    <mergeCell ref="F81:H81"/>
    <mergeCell ref="J81:L81"/>
    <mergeCell ref="F82:H82"/>
    <mergeCell ref="J82:L82"/>
    <mergeCell ref="E83:F83"/>
    <mergeCell ref="H77:J77"/>
    <mergeCell ref="L77:N77"/>
    <mergeCell ref="H78:J78"/>
    <mergeCell ref="L78:N78"/>
    <mergeCell ref="E80:N80"/>
    <mergeCell ref="B71:C71"/>
    <mergeCell ref="E71:H71"/>
    <mergeCell ref="I71:J71"/>
    <mergeCell ref="K71:N71"/>
    <mergeCell ref="B72:C75"/>
  </mergeCells>
  <phoneticPr fontId="2"/>
  <conditionalFormatting sqref="F18 H18 J18 L18 N18 F19 H19 J19 L19 F20 H20 L20 F21 H21 L21 F22 H22 L22 F24 J24 N24 F25 J25 H26 J26 L26 N26 F27 F37 H37 J37 L37 N37 F38 H38 J38 L38 F39 H39 L39 F40 H40 L40 F41 H41 L41 F43 J43 N43 F44 J44 H45 J45 L45 N45 F46 F56 H56 J56 L56 N56 F57 H57 J57 L57 F58 H58 L58 F59 H59 L59 F60 H60 L60 F62 J62 N62 F63 J63 H64 J64 L64 N64 F65 F75 H75 J75 L75 N75 F76 H76 J76 L76 F77 H77 L77 F78 H78 L78 F79 H79 L79 F81 J81 N81 F82 J82 H83 J83 L83 N83 F84">
    <cfRule type="expression" dxfId="18" priority="38">
      <formula>E18="■"</formula>
    </cfRule>
  </conditionalFormatting>
  <conditionalFormatting sqref="C3 B15 B20 C22 C24:C27 E13 M13 E14 K14 E17 B34 B39 C41 C43:C46 E32 M32 E33 K33 E36 B53 B58 C60 C62:C65 E51 M51 E52 K52 E55 B72 B77 C79 C81:C84 E70 M70 E71 K71 E74">
    <cfRule type="containsBlanks" dxfId="17" priority="1">
      <formula>LEN(TRIM(B3))=0</formula>
    </cfRule>
  </conditionalFormatting>
  <conditionalFormatting sqref="C4 C5 M5 C6 E6 K6">
    <cfRule type="expression" dxfId="16" priority="2">
      <formula>AND($C$3="会社請求",C4="")</formula>
    </cfRule>
  </conditionalFormatting>
  <conditionalFormatting sqref="C7">
    <cfRule type="expression" dxfId="15" priority="3">
      <formula>AND($C$3="保険請求",C10="")</formula>
    </cfRule>
  </conditionalFormatting>
  <conditionalFormatting sqref="G27">
    <cfRule type="expression" dxfId="14" priority="6">
      <formula>AND($E$27="■",$G$27="")</formula>
    </cfRule>
  </conditionalFormatting>
  <conditionalFormatting sqref="J25:L25">
    <cfRule type="expression" dxfId="13" priority="39">
      <formula>$C$25&lt;39</formula>
    </cfRule>
  </conditionalFormatting>
  <conditionalFormatting sqref="E23:N25">
    <cfRule type="expression" dxfId="12" priority="43">
      <formula>$C$26="Male"</formula>
    </cfRule>
  </conditionalFormatting>
  <conditionalFormatting sqref="G46">
    <cfRule type="expression" dxfId="11" priority="7">
      <formula>AND($E$46="■",$G$46="")</formula>
    </cfRule>
  </conditionalFormatting>
  <conditionalFormatting sqref="G65">
    <cfRule type="expression" dxfId="10" priority="8">
      <formula>AND($E$65="■",$G$65="")</formula>
    </cfRule>
  </conditionalFormatting>
  <conditionalFormatting sqref="G84">
    <cfRule type="expression" dxfId="9" priority="9">
      <formula>AND($E$84="■",$G$84="")</formula>
    </cfRule>
  </conditionalFormatting>
  <conditionalFormatting sqref="E26 E45 E64 E83">
    <cfRule type="expression" dxfId="8" priority="12">
      <formula>COUNTIF($G26:$N26,"■")&gt;1</formula>
    </cfRule>
  </conditionalFormatting>
  <conditionalFormatting sqref="D16:E16 G16:I16 K16:M16 D54:E54 G54:I54 K54:M54 D73:E73 G73:I73 K73:M73 D35:E35 G35:I35 K35:M35">
    <cfRule type="expression" dxfId="7" priority="4">
      <formula>WEEKDAY(D16,1)=7</formula>
    </cfRule>
    <cfRule type="expression" dxfId="6" priority="5">
      <formula>WEEKDAY(D16,1)=1</formula>
    </cfRule>
  </conditionalFormatting>
  <conditionalFormatting sqref="J44:L44">
    <cfRule type="expression" dxfId="5" priority="40">
      <formula>$C$44&lt;39</formula>
    </cfRule>
  </conditionalFormatting>
  <conditionalFormatting sqref="J63:L63">
    <cfRule type="expression" dxfId="4" priority="41">
      <formula>$C$63&lt;39</formula>
    </cfRule>
  </conditionalFormatting>
  <conditionalFormatting sqref="J82:L82">
    <cfRule type="expression" dxfId="3" priority="42">
      <formula>$C$82&lt;39</formula>
    </cfRule>
  </conditionalFormatting>
  <conditionalFormatting sqref="E42:N44">
    <cfRule type="expression" dxfId="2" priority="45">
      <formula>$C$45="Male"</formula>
    </cfRule>
  </conditionalFormatting>
  <conditionalFormatting sqref="E61:N63">
    <cfRule type="expression" dxfId="1" priority="46">
      <formula>$C$64="Male"</formula>
    </cfRule>
  </conditionalFormatting>
  <conditionalFormatting sqref="E80:N82">
    <cfRule type="expression" dxfId="0" priority="47">
      <formula>$C$83="Male"</formula>
    </cfRule>
  </conditionalFormatting>
  <dataValidations xWindow="471" yWindow="353" count="15">
    <dataValidation type="list" allowBlank="1" showInputMessage="1" showErrorMessage="1" sqref="C22 C41 C60 C79" xr:uid="{27062AF6-B342-4978-9C18-6402EF08E727}">
      <formula1>$P$13:$P$14</formula1>
    </dataValidation>
    <dataValidation type="list" allowBlank="1" showInputMessage="1" showErrorMessage="1" sqref="J3" xr:uid="{BA786E76-29F9-4394-824A-5B7ADFDFFABA}">
      <formula1>$P$4:$P$6</formula1>
    </dataValidation>
    <dataValidation allowBlank="1" showInputMessage="1" showErrorMessage="1" promptTitle="メールアドレス" prompt="当院登録のメールアドレスをご記入ください。_x000a_(予約のやり取り、請求書・領収書、結果レポートはご登録のメールアドレスのみへのお送りとなります。)" sqref="E14:H14 E33:H33 E52:H52 E71:H71" xr:uid="{E67E1356-40AD-4BF6-97CA-5025C829F9B8}"/>
    <dataValidation type="list" allowBlank="1" showInputMessage="1" showErrorMessage="1" sqref="E37:E40 E24:E25 E27 I81 I75:I76 M75 G18:G22 M24 K18:K22 M18 I18:I19 I24 M56 E56:E59 E43:E44 E46 M81 G75:G79 I56:I57 G37:G41 M43 K37:K41 M37 I37:I38 I43 K75:K79 E75:E78 E62:E63 E65 I62 E84 E81:E82 G56:G60 M62 K56:K60 E18:E21" xr:uid="{B20193C7-38E9-4CC7-8189-194E21787902}">
      <formula1>$S$21:$S$22</formula1>
    </dataValidation>
    <dataValidation type="date" operator="greaterThan" allowBlank="1" showInputMessage="1" showErrorMessage="1" sqref="C24 C43 C62 C81" xr:uid="{F3D3201C-D3BA-4759-8B5B-8F7BBD2678E3}">
      <formula1>1</formula1>
    </dataValidation>
    <dataValidation type="list" allowBlank="1" showInputMessage="1" showErrorMessage="1" sqref="F16 J16 N16 F35 J35 N35 F54 J54 N54 F73 J73 N73" xr:uid="{CD5D7AE7-1830-46F2-84A7-CC0E25CF40B6}">
      <formula1>$S$13:$S$15</formula1>
    </dataValidation>
    <dataValidation type="list" allowBlank="1" showInputMessage="1" showErrorMessage="1" sqref="C26 C45 C64 C83" xr:uid="{05951990-FB9F-4497-A19C-900FBA68633D}">
      <formula1>$P$16:$P$18</formula1>
    </dataValidation>
    <dataValidation allowBlank="1" showInputMessage="1" showErrorMessage="1" promptTitle="携帯電話番号" prompt="当院登録の携帯電話番号をご記入ください。_x000a_(請求書・領収書、結果レポートの開封に必要なアクセスコードの送信先となります。)" sqref="K14:N14 K33:N33 K52:N52 K71:N71" xr:uid="{EC5D758E-3ED4-468F-B138-D8D79F85052C}"/>
    <dataValidation allowBlank="1" showInputMessage="1" showErrorMessage="1" promptTitle="キット送付先住所" prompt="検体キットの送付先住所をご記入ください。_x000a_ご記入をもちまして、キットの郵送に同意頂いたものといたします。" sqref="E13:K13 E32:K32 E51:K51 E70:K70" xr:uid="{C714E4DA-CD8C-496A-9C3A-36C986E13999}"/>
    <dataValidation type="list" allowBlank="1" showInputMessage="1" showErrorMessage="1" promptTitle="希望の受診コース" prompt="ご希望のコースを選択ください。" sqref="E17:N17 E36:N36 E55:N55 E74:N74" xr:uid="{F900A19F-EF4A-441A-A5B1-A1482BD3EB36}">
      <formula1>$P$22:$P$29</formula1>
    </dataValidation>
    <dataValidation type="list" allowBlank="1" showInputMessage="1" showErrorMessage="1" promptTitle="支払い方法" prompt="支払い方法を選択ください。" sqref="C3:G3" xr:uid="{0BF6B193-8F03-4542-B538-E7DCC98D7DA6}">
      <formula1>$P$4:$P$6</formula1>
    </dataValidation>
    <dataValidation type="date" operator="greaterThanOrEqual" allowBlank="1" showInputMessage="1" showErrorMessage="1" promptTitle="受診希望日" prompt="ご受診希望の日をご入力ください。_x000a_(詳細な条件はコメント欄にご記入ください)_x000a__x000a_土曜日は午前中のみ(別途週末料金を頂戴します)、_x000a_日曜日および祝日は休院致しております。" sqref="D16:E16 G16:I16 K16:M16 D35:E35 G35:I35 K35:M35 D54:E54 G54:I54 K54:M54 D73:E73 G73:I73 K73:M73" xr:uid="{9A741346-5A9F-453F-9FBD-EF5AEBE9F740}">
      <formula1>44805</formula1>
    </dataValidation>
    <dataValidation type="list" allowBlank="1" showInputMessage="1" showErrorMessage="1" prompt="当院より徒歩数分の外部医療機関でのご受診となります。_x000a_※ご案内は平日のご受診のみとなります。" sqref="G26 I26 K26 M26 G45 I45 K45 M45 G64 I64 K64 M64 G83 I83 K83 M83" xr:uid="{65E738FC-9C5B-4E5F-8066-F37F44B7A1F9}">
      <formula1>$S$21:$S$22</formula1>
    </dataValidation>
    <dataValidation type="list" allowBlank="1" showInputMessage="1" showErrorMessage="1" prompt="胃カメラ検査は現在ご提供を休止しております。" sqref="E22 E41 E60 E79" xr:uid="{1BC542B8-87A6-4BB4-858E-0140A4AF67C7}">
      <formula1>$S$21:$S$22</formula1>
    </dataValidation>
    <dataValidation type="list" allowBlank="1" showInputMessage="1" showErrorMessage="1" prompt="デジタルマンモグラフィ検査は40歳未満の方_x000a_および、過去1年以内に検査受診歴のある方はお受けになれません。_x000a__x000a_外部医療機関でのご受診となります。_x000a_通常、土日バンクホリデーは閉院しているためご予約は平日となります。" sqref="I82 I63 I44 I25" xr:uid="{5FA83692-B3AC-47C5-AB77-2F79281345AD}">
      <formula1>$S$21:$S$22</formula1>
    </dataValidation>
  </dataValidations>
  <printOptions horizontalCentered="1" verticalCentered="1"/>
  <pageMargins left="0.25" right="0.25" top="0.25" bottom="0.25" header="0" footer="0"/>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4" r:id="rId4" name="Group Box 22">
              <controlPr defaultSize="0" autoFill="0" autoPict="0">
                <anchor moveWithCells="1">
                  <from>
                    <xdr:col>4</xdr:col>
                    <xdr:colOff>19050</xdr:colOff>
                    <xdr:row>17</xdr:row>
                    <xdr:rowOff>0</xdr:rowOff>
                  </from>
                  <to>
                    <xdr:col>7</xdr:col>
                    <xdr:colOff>552450</xdr:colOff>
                    <xdr:row>19</xdr:row>
                    <xdr:rowOff>28575</xdr:rowOff>
                  </to>
                </anchor>
              </controlPr>
            </control>
          </mc:Choice>
        </mc:AlternateContent>
        <mc:AlternateContent xmlns:mc="http://schemas.openxmlformats.org/markup-compatibility/2006">
          <mc:Choice Requires="x14">
            <control shapeId="3123" r:id="rId5" name="Group Box 51">
              <controlPr defaultSize="0" autoFill="0" autoPict="0">
                <anchor moveWithCells="1">
                  <from>
                    <xdr:col>3</xdr:col>
                    <xdr:colOff>1057275</xdr:colOff>
                    <xdr:row>30</xdr:row>
                    <xdr:rowOff>0</xdr:rowOff>
                  </from>
                  <to>
                    <xdr:col>7</xdr:col>
                    <xdr:colOff>314325</xdr:colOff>
                    <xdr:row>32</xdr:row>
                    <xdr:rowOff>9525</xdr:rowOff>
                  </to>
                </anchor>
              </controlPr>
            </control>
          </mc:Choice>
        </mc:AlternateContent>
        <mc:AlternateContent xmlns:mc="http://schemas.openxmlformats.org/markup-compatibility/2006">
          <mc:Choice Requires="x14">
            <control shapeId="3124" r:id="rId6" name="Group Box 52">
              <controlPr defaultSize="0" autoFill="0" autoPict="0">
                <anchor moveWithCells="1">
                  <from>
                    <xdr:col>4</xdr:col>
                    <xdr:colOff>19050</xdr:colOff>
                    <xdr:row>30</xdr:row>
                    <xdr:rowOff>0</xdr:rowOff>
                  </from>
                  <to>
                    <xdr:col>7</xdr:col>
                    <xdr:colOff>552450</xdr:colOff>
                    <xdr:row>32</xdr:row>
                    <xdr:rowOff>28575</xdr:rowOff>
                  </to>
                </anchor>
              </controlPr>
            </control>
          </mc:Choice>
        </mc:AlternateContent>
        <mc:AlternateContent xmlns:mc="http://schemas.openxmlformats.org/markup-compatibility/2006">
          <mc:Choice Requires="x14">
            <control shapeId="3125" r:id="rId7" name="Group Box 53">
              <controlPr defaultSize="0" autoFill="0" autoPict="0">
                <anchor moveWithCells="1">
                  <from>
                    <xdr:col>3</xdr:col>
                    <xdr:colOff>1143000</xdr:colOff>
                    <xdr:row>30</xdr:row>
                    <xdr:rowOff>0</xdr:rowOff>
                  </from>
                  <to>
                    <xdr:col>7</xdr:col>
                    <xdr:colOff>400050</xdr:colOff>
                    <xdr:row>31</xdr:row>
                    <xdr:rowOff>133350</xdr:rowOff>
                  </to>
                </anchor>
              </controlPr>
            </control>
          </mc:Choice>
        </mc:AlternateContent>
        <mc:AlternateContent xmlns:mc="http://schemas.openxmlformats.org/markup-compatibility/2006">
          <mc:Choice Requires="x14">
            <control shapeId="3126" r:id="rId8" name="Group Box 54">
              <controlPr defaultSize="0" autoFill="0" autoPict="0">
                <anchor moveWithCells="1">
                  <from>
                    <xdr:col>3</xdr:col>
                    <xdr:colOff>1171575</xdr:colOff>
                    <xdr:row>30</xdr:row>
                    <xdr:rowOff>0</xdr:rowOff>
                  </from>
                  <to>
                    <xdr:col>7</xdr:col>
                    <xdr:colOff>381000</xdr:colOff>
                    <xdr:row>32</xdr:row>
                    <xdr:rowOff>9525</xdr:rowOff>
                  </to>
                </anchor>
              </controlPr>
            </control>
          </mc:Choice>
        </mc:AlternateContent>
        <mc:AlternateContent xmlns:mc="http://schemas.openxmlformats.org/markup-compatibility/2006">
          <mc:Choice Requires="x14">
            <control shapeId="3131" r:id="rId9" name="Group Box 59">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2" r:id="rId10" name="Group Box 60">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3" r:id="rId11" name="Group Box 61">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4" r:id="rId12" name="Group Box 62">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5" r:id="rId13" name="Group Box 63">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6" r:id="rId14" name="Group Box 64">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7" r:id="rId15" name="Group Box 65">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8" r:id="rId16" name="Group Box 66">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9" r:id="rId17" name="Group Box 67">
              <controlPr defaultSize="0" autoFill="0" autoPict="0">
                <anchor moveWithCells="1">
                  <from>
                    <xdr:col>3</xdr:col>
                    <xdr:colOff>1057275</xdr:colOff>
                    <xdr:row>49</xdr:row>
                    <xdr:rowOff>0</xdr:rowOff>
                  </from>
                  <to>
                    <xdr:col>7</xdr:col>
                    <xdr:colOff>304800</xdr:colOff>
                    <xdr:row>51</xdr:row>
                    <xdr:rowOff>0</xdr:rowOff>
                  </to>
                </anchor>
              </controlPr>
            </control>
          </mc:Choice>
        </mc:AlternateContent>
        <mc:AlternateContent xmlns:mc="http://schemas.openxmlformats.org/markup-compatibility/2006">
          <mc:Choice Requires="x14">
            <control shapeId="3140" r:id="rId18" name="Group Box 68">
              <controlPr defaultSize="0" autoFill="0" autoPict="0">
                <anchor moveWithCells="1">
                  <from>
                    <xdr:col>4</xdr:col>
                    <xdr:colOff>19050</xdr:colOff>
                    <xdr:row>49</xdr:row>
                    <xdr:rowOff>0</xdr:rowOff>
                  </from>
                  <to>
                    <xdr:col>7</xdr:col>
                    <xdr:colOff>542925</xdr:colOff>
                    <xdr:row>51</xdr:row>
                    <xdr:rowOff>19050</xdr:rowOff>
                  </to>
                </anchor>
              </controlPr>
            </control>
          </mc:Choice>
        </mc:AlternateContent>
        <mc:AlternateContent xmlns:mc="http://schemas.openxmlformats.org/markup-compatibility/2006">
          <mc:Choice Requires="x14">
            <control shapeId="3141" r:id="rId19" name="Group Box 69">
              <controlPr defaultSize="0" autoFill="0" autoPict="0">
                <anchor moveWithCells="1">
                  <from>
                    <xdr:col>3</xdr:col>
                    <xdr:colOff>1143000</xdr:colOff>
                    <xdr:row>49</xdr:row>
                    <xdr:rowOff>0</xdr:rowOff>
                  </from>
                  <to>
                    <xdr:col>7</xdr:col>
                    <xdr:colOff>390525</xdr:colOff>
                    <xdr:row>50</xdr:row>
                    <xdr:rowOff>123825</xdr:rowOff>
                  </to>
                </anchor>
              </controlPr>
            </control>
          </mc:Choice>
        </mc:AlternateContent>
        <mc:AlternateContent xmlns:mc="http://schemas.openxmlformats.org/markup-compatibility/2006">
          <mc:Choice Requires="x14">
            <control shapeId="3142" r:id="rId20" name="Group Box 70">
              <controlPr defaultSize="0" autoFill="0" autoPict="0">
                <anchor moveWithCells="1">
                  <from>
                    <xdr:col>3</xdr:col>
                    <xdr:colOff>1171575</xdr:colOff>
                    <xdr:row>49</xdr:row>
                    <xdr:rowOff>0</xdr:rowOff>
                  </from>
                  <to>
                    <xdr:col>7</xdr:col>
                    <xdr:colOff>371475</xdr:colOff>
                    <xdr:row>51</xdr:row>
                    <xdr:rowOff>0</xdr:rowOff>
                  </to>
                </anchor>
              </controlPr>
            </control>
          </mc:Choice>
        </mc:AlternateContent>
        <mc:AlternateContent xmlns:mc="http://schemas.openxmlformats.org/markup-compatibility/2006">
          <mc:Choice Requires="x14">
            <control shapeId="3143" r:id="rId21" name="Group Box 71">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4" r:id="rId22" name="Group Box 72">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5" r:id="rId23" name="Group Box 73">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46" r:id="rId24" name="Group Box 74">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47" r:id="rId25" name="Group Box 75">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8" r:id="rId26" name="Group Box 76">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9" r:id="rId27" name="Group Box 77">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50" r:id="rId28" name="Group Box 78">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51" r:id="rId29" name="Group Box 79">
              <controlPr defaultSize="0" autoFill="0" autoPict="0">
                <anchor moveWithCells="1">
                  <from>
                    <xdr:col>3</xdr:col>
                    <xdr:colOff>1057275</xdr:colOff>
                    <xdr:row>68</xdr:row>
                    <xdr:rowOff>0</xdr:rowOff>
                  </from>
                  <to>
                    <xdr:col>7</xdr:col>
                    <xdr:colOff>304800</xdr:colOff>
                    <xdr:row>70</xdr:row>
                    <xdr:rowOff>0</xdr:rowOff>
                  </to>
                </anchor>
              </controlPr>
            </control>
          </mc:Choice>
        </mc:AlternateContent>
        <mc:AlternateContent xmlns:mc="http://schemas.openxmlformats.org/markup-compatibility/2006">
          <mc:Choice Requires="x14">
            <control shapeId="3152" r:id="rId30" name="Group Box 80">
              <controlPr defaultSize="0" autoFill="0" autoPict="0">
                <anchor moveWithCells="1">
                  <from>
                    <xdr:col>4</xdr:col>
                    <xdr:colOff>19050</xdr:colOff>
                    <xdr:row>68</xdr:row>
                    <xdr:rowOff>0</xdr:rowOff>
                  </from>
                  <to>
                    <xdr:col>7</xdr:col>
                    <xdr:colOff>542925</xdr:colOff>
                    <xdr:row>70</xdr:row>
                    <xdr:rowOff>19050</xdr:rowOff>
                  </to>
                </anchor>
              </controlPr>
            </control>
          </mc:Choice>
        </mc:AlternateContent>
        <mc:AlternateContent xmlns:mc="http://schemas.openxmlformats.org/markup-compatibility/2006">
          <mc:Choice Requires="x14">
            <control shapeId="3153" r:id="rId31" name="Group Box 81">
              <controlPr defaultSize="0" autoFill="0" autoPict="0">
                <anchor moveWithCells="1">
                  <from>
                    <xdr:col>3</xdr:col>
                    <xdr:colOff>1143000</xdr:colOff>
                    <xdr:row>68</xdr:row>
                    <xdr:rowOff>0</xdr:rowOff>
                  </from>
                  <to>
                    <xdr:col>7</xdr:col>
                    <xdr:colOff>390525</xdr:colOff>
                    <xdr:row>69</xdr:row>
                    <xdr:rowOff>123825</xdr:rowOff>
                  </to>
                </anchor>
              </controlPr>
            </control>
          </mc:Choice>
        </mc:AlternateContent>
        <mc:AlternateContent xmlns:mc="http://schemas.openxmlformats.org/markup-compatibility/2006">
          <mc:Choice Requires="x14">
            <control shapeId="3154" r:id="rId32" name="Group Box 82">
              <controlPr defaultSize="0" autoFill="0" autoPict="0">
                <anchor moveWithCells="1">
                  <from>
                    <xdr:col>3</xdr:col>
                    <xdr:colOff>1171575</xdr:colOff>
                    <xdr:row>68</xdr:row>
                    <xdr:rowOff>0</xdr:rowOff>
                  </from>
                  <to>
                    <xdr:col>7</xdr:col>
                    <xdr:colOff>371475</xdr:colOff>
                    <xdr:row>70</xdr:row>
                    <xdr:rowOff>0</xdr:rowOff>
                  </to>
                </anchor>
              </controlPr>
            </control>
          </mc:Choice>
        </mc:AlternateContent>
        <mc:AlternateContent xmlns:mc="http://schemas.openxmlformats.org/markup-compatibility/2006">
          <mc:Choice Requires="x14">
            <control shapeId="3155" r:id="rId33" name="Group Box 83">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56" r:id="rId34" name="Group Box 84">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57" r:id="rId35" name="Group Box 85">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58" r:id="rId36" name="Group Box 86">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159" r:id="rId37" name="Group Box 87">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60" r:id="rId38" name="Group Box 88">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61" r:id="rId39" name="Group Box 89">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62" r:id="rId40" name="Group Box 90">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95" r:id="rId41" name="Group Box 23">
              <controlPr defaultSize="0" autoFill="0" autoPict="0">
                <anchor moveWithCells="1">
                  <from>
                    <xdr:col>3</xdr:col>
                    <xdr:colOff>1143000</xdr:colOff>
                    <xdr:row>28</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096" r:id="rId42" name="Group Box 24">
              <controlPr defaultSize="0" autoFill="0" autoPict="0">
                <anchor moveWithCells="1">
                  <from>
                    <xdr:col>3</xdr:col>
                    <xdr:colOff>1171575</xdr:colOff>
                    <xdr:row>28</xdr:row>
                    <xdr:rowOff>0</xdr:rowOff>
                  </from>
                  <to>
                    <xdr:col>7</xdr:col>
                    <xdr:colOff>381000</xdr:colOff>
                    <xdr:row>30</xdr:row>
                    <xdr:rowOff>85725</xdr:rowOff>
                  </to>
                </anchor>
              </controlPr>
            </control>
          </mc:Choice>
        </mc:AlternateContent>
        <mc:AlternateContent xmlns:mc="http://schemas.openxmlformats.org/markup-compatibility/2006">
          <mc:Choice Requires="x14">
            <control shapeId="3171" r:id="rId43" name="Group Box 99">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72" r:id="rId44" name="Group Box 100">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73" r:id="rId45" name="Group Box 101">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74" r:id="rId46" name="Group Box 102">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75" r:id="rId47" name="Group Box 103">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76" r:id="rId48" name="Group Box 104">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87" r:id="rId49" name="Group Box 15">
              <controlPr defaultSize="0" autoFill="0" autoPict="0">
                <anchor moveWithCells="1">
                  <from>
                    <xdr:col>3</xdr:col>
                    <xdr:colOff>1057275</xdr:colOff>
                    <xdr:row>24</xdr:row>
                    <xdr:rowOff>0</xdr:rowOff>
                  </from>
                  <to>
                    <xdr:col>7</xdr:col>
                    <xdr:colOff>314325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健康診断申込書</vt:lpstr>
      <vt:lpstr>健康診断申込書!Print_Area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 Bramich</dc:creator>
  <cp:lastModifiedBy>Yoshiaki Kitamura</cp:lastModifiedBy>
  <cp:lastPrinted>2022-09-08T12:05:42Z</cp:lastPrinted>
  <dcterms:created xsi:type="dcterms:W3CDTF">2022-09-07T14:05:50Z</dcterms:created>
  <dcterms:modified xsi:type="dcterms:W3CDTF">2022-10-10T10:19:20Z</dcterms:modified>
</cp:coreProperties>
</file>